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any\Desktop\Vraný - Zprávy, posudky\Projekt Svitavy SŠ 2018\"/>
    </mc:Choice>
  </mc:AlternateContent>
  <xr:revisionPtr revIDLastSave="0" documentId="13_ncr:1_{7ABF316A-9B83-4785-8DB7-A9D3CB9EF483}" xr6:coauthVersionLast="36" xr6:coauthVersionMax="36" xr10:uidLastSave="{00000000-0000-0000-0000-000000000000}"/>
  <bookViews>
    <workbookView xWindow="360" yWindow="405" windowWidth="16995" windowHeight="1155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Položky!$A$1:$G$72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</workbook>
</file>

<file path=xl/calcChain.xml><?xml version="1.0" encoding="utf-8"?>
<calcChain xmlns="http://schemas.openxmlformats.org/spreadsheetml/2006/main">
  <c r="F13" i="2" l="1"/>
  <c r="G58" i="3"/>
  <c r="G57" i="3"/>
  <c r="G56" i="3"/>
  <c r="G55" i="3"/>
  <c r="G54" i="3"/>
  <c r="G53" i="3"/>
  <c r="G52" i="3"/>
  <c r="G51" i="3"/>
  <c r="G48" i="3"/>
  <c r="G47" i="3"/>
  <c r="G46" i="3"/>
  <c r="G44" i="3"/>
  <c r="G45" i="3"/>
  <c r="G43" i="3"/>
  <c r="G41" i="3"/>
  <c r="G42" i="3"/>
  <c r="G40" i="3"/>
  <c r="G39" i="3"/>
  <c r="G34" i="3"/>
  <c r="G26" i="3"/>
  <c r="G25" i="3"/>
  <c r="G24" i="3"/>
  <c r="G23" i="3"/>
  <c r="G22" i="3"/>
  <c r="G19" i="3"/>
  <c r="G18" i="3"/>
  <c r="G17" i="3"/>
  <c r="G16" i="3"/>
  <c r="C27" i="3" l="1"/>
  <c r="C20" i="3"/>
  <c r="D15" i="1" l="1"/>
  <c r="D14" i="1"/>
  <c r="BE71" i="3"/>
  <c r="BC71" i="3"/>
  <c r="BB71" i="3"/>
  <c r="BA71" i="3"/>
  <c r="G71" i="3"/>
  <c r="BD71" i="3" s="1"/>
  <c r="B16" i="2"/>
  <c r="A16" i="2"/>
  <c r="C72" i="3"/>
  <c r="BE68" i="3"/>
  <c r="BD68" i="3"/>
  <c r="BC68" i="3"/>
  <c r="BA68" i="3"/>
  <c r="G68" i="3"/>
  <c r="BB68" i="3" s="1"/>
  <c r="BE67" i="3"/>
  <c r="BD67" i="3"/>
  <c r="BC67" i="3"/>
  <c r="BA67" i="3"/>
  <c r="G67" i="3"/>
  <c r="B15" i="2"/>
  <c r="A15" i="2"/>
  <c r="C69" i="3"/>
  <c r="BE64" i="3"/>
  <c r="BE65" i="3" s="1"/>
  <c r="I14" i="2" s="1"/>
  <c r="BD64" i="3"/>
  <c r="BD65" i="3" s="1"/>
  <c r="H14" i="2" s="1"/>
  <c r="BC64" i="3"/>
  <c r="BC65" i="3" s="1"/>
  <c r="G14" i="2" s="1"/>
  <c r="BA64" i="3"/>
  <c r="G64" i="3"/>
  <c r="G65" i="3" s="1"/>
  <c r="B14" i="2"/>
  <c r="A14" i="2"/>
  <c r="BA65" i="3"/>
  <c r="E14" i="2" s="1"/>
  <c r="C65" i="3"/>
  <c r="BE61" i="3"/>
  <c r="BE62" i="3" s="1"/>
  <c r="I13" i="2" s="1"/>
  <c r="BD61" i="3"/>
  <c r="BD62" i="3" s="1"/>
  <c r="H13" i="2" s="1"/>
  <c r="BC61" i="3"/>
  <c r="BC62" i="3" s="1"/>
  <c r="G13" i="2" s="1"/>
  <c r="BA61" i="3"/>
  <c r="G61" i="3"/>
  <c r="G62" i="3" s="1"/>
  <c r="B13" i="2"/>
  <c r="A13" i="2"/>
  <c r="BA62" i="3"/>
  <c r="E13" i="2" s="1"/>
  <c r="C62" i="3"/>
  <c r="BE59" i="3"/>
  <c r="I12" i="2" s="1"/>
  <c r="BD59" i="3"/>
  <c r="H12" i="2" s="1"/>
  <c r="BC59" i="3"/>
  <c r="G12" i="2" s="1"/>
  <c r="G59" i="3"/>
  <c r="B12" i="2"/>
  <c r="A12" i="2"/>
  <c r="BA59" i="3"/>
  <c r="C59" i="3"/>
  <c r="BE49" i="3"/>
  <c r="I11" i="2" s="1"/>
  <c r="BD49" i="3"/>
  <c r="H11" i="2" s="1"/>
  <c r="BB49" i="3"/>
  <c r="F11" i="2" s="1"/>
  <c r="BA49" i="3"/>
  <c r="B11" i="2"/>
  <c r="A11" i="2"/>
  <c r="BC49" i="3"/>
  <c r="G11" i="2" s="1"/>
  <c r="C49" i="3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10" i="2"/>
  <c r="A10" i="2"/>
  <c r="C37" i="3"/>
  <c r="BD27" i="3"/>
  <c r="H9" i="2" s="1"/>
  <c r="BC27" i="3"/>
  <c r="G9" i="2" s="1"/>
  <c r="BB27" i="3"/>
  <c r="F9" i="2" s="1"/>
  <c r="B9" i="2"/>
  <c r="A9" i="2"/>
  <c r="BE27" i="3"/>
  <c r="I9" i="2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1" i="3"/>
  <c r="BD11" i="3"/>
  <c r="BC11" i="3"/>
  <c r="BB11" i="3"/>
  <c r="G11" i="3"/>
  <c r="B8" i="2"/>
  <c r="A8" i="2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B7" i="2"/>
  <c r="A7" i="2"/>
  <c r="C9" i="3"/>
  <c r="C4" i="3"/>
  <c r="F3" i="3"/>
  <c r="C3" i="3"/>
  <c r="C2" i="2"/>
  <c r="C1" i="2"/>
  <c r="F33" i="1"/>
  <c r="F31" i="1"/>
  <c r="G8" i="1"/>
  <c r="BC69" i="3" l="1"/>
  <c r="G15" i="2" s="1"/>
  <c r="BA69" i="3"/>
  <c r="E15" i="2" s="1"/>
  <c r="BC20" i="3"/>
  <c r="G8" i="2" s="1"/>
  <c r="BD72" i="3"/>
  <c r="H16" i="2" s="1"/>
  <c r="BE72" i="3"/>
  <c r="I16" i="2" s="1"/>
  <c r="BA37" i="3"/>
  <c r="BE37" i="3"/>
  <c r="I10" i="2" s="1"/>
  <c r="G72" i="3"/>
  <c r="BE20" i="3"/>
  <c r="I8" i="2" s="1"/>
  <c r="BC37" i="3"/>
  <c r="G10" i="2" s="1"/>
  <c r="BB72" i="3"/>
  <c r="F16" i="2" s="1"/>
  <c r="G69" i="3"/>
  <c r="BE69" i="3"/>
  <c r="I15" i="2" s="1"/>
  <c r="BA72" i="3"/>
  <c r="E16" i="2" s="1"/>
  <c r="BB20" i="3"/>
  <c r="F8" i="2" s="1"/>
  <c r="BC72" i="3"/>
  <c r="G16" i="2" s="1"/>
  <c r="BD20" i="3"/>
  <c r="H8" i="2" s="1"/>
  <c r="F34" i="1"/>
  <c r="BB37" i="3"/>
  <c r="F10" i="2" s="1"/>
  <c r="BD37" i="3"/>
  <c r="H10" i="2" s="1"/>
  <c r="BD69" i="3"/>
  <c r="H15" i="2" s="1"/>
  <c r="BA8" i="3"/>
  <c r="BA9" i="3" s="1"/>
  <c r="E7" i="2" s="1"/>
  <c r="G9" i="3"/>
  <c r="BA27" i="3"/>
  <c r="G27" i="3"/>
  <c r="BA11" i="3"/>
  <c r="BA20" i="3" s="1"/>
  <c r="G20" i="3"/>
  <c r="BB59" i="3"/>
  <c r="F12" i="2" s="1"/>
  <c r="BB61" i="3"/>
  <c r="BB62" i="3" s="1"/>
  <c r="BB64" i="3"/>
  <c r="BB65" i="3" s="1"/>
  <c r="F14" i="2" s="1"/>
  <c r="BB67" i="3"/>
  <c r="BB69" i="3" s="1"/>
  <c r="F15" i="2" s="1"/>
  <c r="G37" i="3"/>
  <c r="G49" i="3"/>
  <c r="I17" i="2" l="1"/>
  <c r="C20" i="1" s="1"/>
  <c r="G17" i="2"/>
  <c r="C14" i="1" s="1"/>
  <c r="H17" i="2"/>
  <c r="C15" i="1" s="1"/>
  <c r="F17" i="2"/>
  <c r="C17" i="1" s="1"/>
  <c r="E17" i="2"/>
  <c r="G23" i="2" l="1"/>
  <c r="I23" i="2" s="1"/>
  <c r="G15" i="1" s="1"/>
  <c r="G22" i="2"/>
  <c r="I22" i="2" s="1"/>
  <c r="C16" i="1"/>
  <c r="C18" i="1" s="1"/>
  <c r="C21" i="1" s="1"/>
  <c r="H24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<sst xmlns="http://schemas.openxmlformats.org/spreadsheetml/2006/main" count="226" uniqueCount="119">
  <si>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</si>
  <si>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</si>
  <si>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</si>
  <si>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</si>
  <si>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</si>
  <si>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</si>
  <si>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</si>
  <si>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</si>
  <si>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</si>
  <si>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</si>
  <si>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</si>
  <si>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</si>
  <si>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</si>
  <si>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</si>
  <si>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</si>
  <si>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</si>
  <si>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</si>
  <si>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</si>
  <si>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</si>
  <si>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</si>
  <si>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</si>
  <si>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</si>
  <si>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</si>
  <si>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</si>
  <si>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</si>
  <si>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</si>
  <si>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</si>
  <si>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</si>
  <si>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</si>
  <si>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</si>
  <si>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</si>
  <si>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</si>
  <si>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</si>
  <si>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</si>
  <si>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</si>
  <si>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</si>
  <si>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</si>
  <si>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</si>
  <si>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</si>
  <si>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</si>
  <si>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</si>
  <si>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</si>
  <si>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</si>
  <si>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</si>
  <si>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</si>
  <si>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</si>
  <si>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</si>
  <si>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</si>
  <si>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</si>
  <si>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</si>
  <si>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</si>
  <si>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</si>
  <si>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</si>
  <si>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</si>
  <si>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</si>
  <si>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</si>
  <si>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</si>
  <si>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</si>
  <si>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</si>
  <si>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</si>
  <si>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</si>
  <si>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</si>
  <si>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</si>
  <si>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</si>
  <si>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</si>
  <si>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</si>
  <si>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3</t>
  </si>
  <si>
    <t>m2</t>
  </si>
  <si>
    <t>61</t>
  </si>
  <si>
    <t>t</t>
  </si>
  <si>
    <t>Elektromontáže</t>
  </si>
  <si>
    <t>D+M systému aktivní elektroosmózy-přímá san.metoda (viz samostatný pol.rozpočet)</t>
  </si>
  <si>
    <t>Mimořádně ztížené dopravní podmínky</t>
  </si>
  <si>
    <t>Zařízení staveniště</t>
  </si>
  <si>
    <t>Petr Vraný</t>
  </si>
  <si>
    <t>Střední škola SVITAVY</t>
  </si>
  <si>
    <t>Sanace 1.PP</t>
  </si>
  <si>
    <t>Upravy povrchů vnitřní - SKLADBA S1</t>
  </si>
  <si>
    <t xml:space="preserve">Otlučení vnitřních omítek stěn 100 % </t>
  </si>
  <si>
    <t>Proškrábnutí spár zdiva do hl.2cm</t>
  </si>
  <si>
    <t>Očištění zdiva stlačeným vzduchem</t>
  </si>
  <si>
    <t>Doplentování zdiva (kaverny) - počítáno 20%plochy</t>
  </si>
  <si>
    <t>Penetrační nástřik zdiva KIESOL Standart</t>
  </si>
  <si>
    <t>Minerál.stěrka odol.vůči síranům v tl.1mm-WP Sulfatex</t>
  </si>
  <si>
    <t>Vyrovnání podkladu těsící maltou WP DS Levell</t>
  </si>
  <si>
    <t>Těsnící klín (spodní fabion) těsnící maltou WP DS Levell</t>
  </si>
  <si>
    <t>Minerální stěrka WP Sulfatex v tl.2mm</t>
  </si>
  <si>
    <t>Ostatní práce</t>
  </si>
  <si>
    <t>Vyčištění budov</t>
  </si>
  <si>
    <t>61a</t>
  </si>
  <si>
    <t>Úpravy povrchů vnitřní - SKLADBA S2</t>
  </si>
  <si>
    <t>Adhézní můstek-prostřik san.omítek SP PREP do živé stěrky</t>
  </si>
  <si>
    <t>Vyrovnávací san.omítka SP LEVELL - I.vrstva v tl 10mm</t>
  </si>
  <si>
    <t>Sanační štuková omítka SP TOP Q2 v tl.2mm</t>
  </si>
  <si>
    <t>Sanační omítka s plnivem pemzy SP TOP WHITE v tl.15mm II.vrstva</t>
  </si>
  <si>
    <t>Vysoceparopropustný nátěr COLOR SL</t>
  </si>
  <si>
    <t>61b</t>
  </si>
  <si>
    <t>Úpravy povrchů vnitřní - SKLADBA S3</t>
  </si>
  <si>
    <t>Vyrovnávací san.omítka SP LEVELL - I.vrstva v tl 20mm</t>
  </si>
  <si>
    <t xml:space="preserve">Adhézní můstek-prostřik sanačních omítek SP PREP </t>
  </si>
  <si>
    <t>Pružná hzdroizol.stěrka MB2K v tl.3mm-neobsahující rozpouštědla</t>
  </si>
  <si>
    <t>XPS extrud.polystyren v tl.50mm lepeno na stěrku MB2K</t>
  </si>
  <si>
    <t>Ochranná drenážní fólie s kluznou vrstvou DS-SYSTEMSCHUTZ (nopová fólie s nakašír.geotextílií)</t>
  </si>
  <si>
    <t>61c</t>
  </si>
  <si>
    <t>61d</t>
  </si>
  <si>
    <t>Úpravy povrchů vnitřní - SKLADBA S5</t>
  </si>
  <si>
    <t>Úpravy povrchů vnější - SKLADBA S4</t>
  </si>
  <si>
    <t>70</t>
  </si>
  <si>
    <t>Přesun hmot sanace</t>
  </si>
  <si>
    <t>Uložení sutí - skládka</t>
  </si>
  <si>
    <t>71</t>
  </si>
  <si>
    <t>Uložení sutí na skládku</t>
  </si>
  <si>
    <t>72</t>
  </si>
  <si>
    <t>Přesun hmot - SANACE</t>
  </si>
  <si>
    <t>Vnitrostaveništní přesun hmot-bourání</t>
  </si>
  <si>
    <t>Vynošení sutí do kontejneru</t>
  </si>
  <si>
    <t>Kontejner (přistavení/odvoz na skládku 20km)</t>
  </si>
  <si>
    <t>73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</si>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</sst>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.0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name val="Arial CE"/>
      <family val="2"/>
      <charset val="238"/>
    </font>
    <font>
      <sz val="8"/>
      <name val="Arial CE"/>
      <charset val="238"/>
    </font>
    <font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5" fillId="0" borderId="18" xfId="0" applyFont="1" applyBorder="1"/>
    <xf numFmtId="49" fontId="0" fillId="3" borderId="13" xfId="0" applyNumberFormat="1" applyFill="1" applyBorder="1" applyAlignment="1">
      <alignment horizontal="left"/>
    </xf>
    <xf numFmtId="0" fontId="0" fillId="3" borderId="7" xfId="0" applyFill="1" applyBorder="1"/>
    <xf numFmtId="0" fontId="20" fillId="0" borderId="0" xfId="0" applyFont="1" applyBorder="1"/>
    <xf numFmtId="0" fontId="0" fillId="0" borderId="0" xfId="0" applyFont="1" applyFill="1" applyBorder="1"/>
    <xf numFmtId="0" fontId="5" fillId="0" borderId="10" xfId="0" applyFont="1" applyBorder="1"/>
    <xf numFmtId="0" fontId="4" fillId="0" borderId="10" xfId="0" applyFont="1" applyBorder="1"/>
    <xf numFmtId="0" fontId="5" fillId="0" borderId="0" xfId="0" applyFont="1" applyBorder="1"/>
    <xf numFmtId="0" fontId="21" fillId="0" borderId="53" xfId="1" applyFont="1" applyFill="1" applyBorder="1"/>
    <xf numFmtId="0" fontId="21" fillId="0" borderId="53" xfId="1" applyFont="1" applyFill="1" applyBorder="1" applyAlignment="1">
      <alignment wrapText="1"/>
    </xf>
    <xf numFmtId="0" fontId="22" fillId="0" borderId="53" xfId="1" applyFont="1" applyFill="1" applyBorder="1"/>
    <xf numFmtId="0" fontId="17" fillId="0" borderId="53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I4" sqref="I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75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76</v>
      </c>
      <c r="D6" s="10"/>
      <c r="E6" s="10"/>
      <c r="F6" s="175"/>
      <c r="G6" s="176"/>
    </row>
    <row r="7" spans="1:57" x14ac:dyDescent="0.2">
      <c r="A7" s="13" t="s">
        <v>8</v>
      </c>
      <c r="B7" s="15"/>
      <c r="C7" s="187"/>
      <c r="D7" s="188"/>
      <c r="E7" s="18" t="s">
        <v>9</v>
      </c>
      <c r="F7" s="19"/>
      <c r="G7" s="20">
        <v>0</v>
      </c>
      <c r="H7" s="21"/>
      <c r="I7" s="21"/>
    </row>
    <row r="8" spans="1:57" x14ac:dyDescent="0.2">
      <c r="A8" s="13" t="s">
        <v>10</v>
      </c>
      <c r="B8" s="15"/>
      <c r="C8" s="187"/>
      <c r="D8" s="188"/>
      <c r="E8" s="16" t="s">
        <v>11</v>
      </c>
      <c r="F8" s="15"/>
      <c r="G8" s="22">
        <f>IF(PocetMJ=0,,ROUND((F30+F32)/PocetMJ,1))</f>
        <v>0</v>
      </c>
    </row>
    <row r="9" spans="1:57" x14ac:dyDescent="0.2">
      <c r="A9" s="23" t="s">
        <v>12</v>
      </c>
      <c r="B9" s="24"/>
      <c r="C9" s="24"/>
      <c r="D9" s="24"/>
      <c r="E9" s="25" t="s">
        <v>13</v>
      </c>
      <c r="F9" s="24"/>
      <c r="G9" s="174"/>
    </row>
    <row r="10" spans="1:57" x14ac:dyDescent="0.2">
      <c r="A10" s="27" t="s">
        <v>14</v>
      </c>
      <c r="B10" s="11"/>
      <c r="C10" s="11"/>
      <c r="D10" s="11"/>
      <c r="E10" s="28" t="s">
        <v>15</v>
      </c>
      <c r="F10" s="11"/>
      <c r="G10" s="12"/>
      <c r="BA10" s="29"/>
      <c r="BB10" s="29"/>
      <c r="BC10" s="29"/>
      <c r="BD10" s="29"/>
      <c r="BE10" s="29"/>
    </row>
    <row r="11" spans="1:57" x14ac:dyDescent="0.2">
      <c r="A11" s="27"/>
      <c r="B11" s="11"/>
      <c r="C11" s="11"/>
      <c r="D11" s="11"/>
      <c r="E11" s="189"/>
      <c r="F11" s="190"/>
      <c r="G11" s="191"/>
    </row>
    <row r="12" spans="1:57" ht="28.5" customHeight="1" thickBot="1" x14ac:dyDescent="0.25">
      <c r="A12" s="30" t="s">
        <v>16</v>
      </c>
      <c r="B12" s="31"/>
      <c r="C12" s="31"/>
      <c r="D12" s="31"/>
      <c r="E12" s="32"/>
      <c r="F12" s="32"/>
      <c r="G12" s="33"/>
    </row>
    <row r="13" spans="1:57" ht="17.25" customHeight="1" thickBot="1" x14ac:dyDescent="0.25">
      <c r="A13" s="34" t="s">
        <v>17</v>
      </c>
      <c r="B13" s="35"/>
      <c r="C13" s="36"/>
      <c r="D13" s="37" t="s">
        <v>18</v>
      </c>
      <c r="E13" s="38"/>
      <c r="F13" s="38"/>
      <c r="G13" s="36"/>
    </row>
    <row r="14" spans="1:57" ht="15.95" customHeight="1" x14ac:dyDescent="0.2">
      <c r="A14" s="39"/>
      <c r="B14" s="40" t="s">
        <v>19</v>
      </c>
      <c r="C14" s="41">
        <f>Dodavka</f>
        <v>0</v>
      </c>
      <c r="D14" s="42" t="str">
        <f>Rekapitulace!A22</f>
        <v>Mimořádně ztížené dopravní podmínky</v>
      </c>
      <c r="E14" s="43"/>
      <c r="F14" s="44"/>
      <c r="G14" s="41">
        <f>Rekapitulace!I22</f>
        <v>25000</v>
      </c>
    </row>
    <row r="15" spans="1:57" ht="15.95" customHeight="1" x14ac:dyDescent="0.2">
      <c r="A15" s="39" t="s">
        <v>20</v>
      </c>
      <c r="B15" s="40" t="s">
        <v>21</v>
      </c>
      <c r="C15" s="41">
        <f>Mont</f>
        <v>710586</v>
      </c>
      <c r="D15" s="23" t="str">
        <f>Rekapitulace!A23</f>
        <v>Zařízení staveniště</v>
      </c>
      <c r="E15" s="45"/>
      <c r="F15" s="46"/>
      <c r="G15" s="41">
        <f>Rekapitulace!I23</f>
        <v>6500</v>
      </c>
    </row>
    <row r="16" spans="1:57" ht="15.95" customHeight="1" x14ac:dyDescent="0.2">
      <c r="A16" s="39" t="s">
        <v>22</v>
      </c>
      <c r="B16" s="40" t="s">
        <v>23</v>
      </c>
      <c r="C16" s="41">
        <f>HSV</f>
        <v>2135559</v>
      </c>
      <c r="D16" s="23"/>
      <c r="E16" s="45"/>
      <c r="F16" s="46"/>
      <c r="G16" s="41"/>
    </row>
    <row r="17" spans="1:7" ht="15.95" customHeight="1" x14ac:dyDescent="0.2">
      <c r="A17" s="47" t="s">
        <v>24</v>
      </c>
      <c r="B17" s="40" t="s">
        <v>25</v>
      </c>
      <c r="C17" s="41">
        <f>PSV</f>
        <v>137295.81</v>
      </c>
      <c r="D17" s="23"/>
      <c r="E17" s="45"/>
      <c r="F17" s="46"/>
      <c r="G17" s="41"/>
    </row>
    <row r="18" spans="1:7" ht="15.95" customHeight="1" x14ac:dyDescent="0.2">
      <c r="A18" s="48" t="s">
        <v>26</v>
      </c>
      <c r="B18" s="40"/>
      <c r="C18" s="41">
        <f>SUM(C14:C17)</f>
        <v>2983440.81</v>
      </c>
      <c r="D18" s="49"/>
      <c r="E18" s="45"/>
      <c r="F18" s="46"/>
      <c r="G18" s="41"/>
    </row>
    <row r="19" spans="1:7" ht="15.95" customHeight="1" x14ac:dyDescent="0.2">
      <c r="A19" s="48"/>
      <c r="B19" s="40"/>
      <c r="C19" s="41"/>
      <c r="D19" s="23"/>
      <c r="E19" s="45"/>
      <c r="F19" s="46"/>
      <c r="G19" s="41"/>
    </row>
    <row r="20" spans="1:7" ht="15.95" customHeight="1" x14ac:dyDescent="0.2">
      <c r="A20" s="48" t="s">
        <v>27</v>
      </c>
      <c r="B20" s="40"/>
      <c r="C20" s="41">
        <f>HZS</f>
        <v>0</v>
      </c>
      <c r="D20" s="23"/>
      <c r="E20" s="45"/>
      <c r="F20" s="46"/>
      <c r="G20" s="41"/>
    </row>
    <row r="21" spans="1:7" ht="15.95" customHeight="1" x14ac:dyDescent="0.2">
      <c r="A21" s="27" t="s">
        <v>28</v>
      </c>
      <c r="B21" s="11"/>
      <c r="C21" s="41">
        <f>C18+C20</f>
        <v>2983440.81</v>
      </c>
      <c r="D21" s="23" t="s">
        <v>29</v>
      </c>
      <c r="E21" s="45"/>
      <c r="F21" s="46"/>
      <c r="G21" s="41">
        <f>G22-SUM(G14:G20)</f>
        <v>0</v>
      </c>
    </row>
    <row r="22" spans="1:7" ht="15.95" customHeight="1" thickBot="1" x14ac:dyDescent="0.25">
      <c r="A22" s="23" t="s">
        <v>30</v>
      </c>
      <c r="B22" s="24"/>
      <c r="C22" s="50">
        <f>C21+G22</f>
        <v>3014940.81</v>
      </c>
      <c r="D22" s="51" t="s">
        <v>31</v>
      </c>
      <c r="E22" s="52"/>
      <c r="F22" s="53"/>
      <c r="G22" s="41">
        <f>VRN</f>
        <v>31500</v>
      </c>
    </row>
    <row r="23" spans="1:7" x14ac:dyDescent="0.2">
      <c r="A23" s="3" t="s">
        <v>32</v>
      </c>
      <c r="B23" s="5"/>
      <c r="C23" s="54" t="s">
        <v>33</v>
      </c>
      <c r="D23" s="5"/>
      <c r="E23" s="54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80"/>
      <c r="E24" s="16" t="s">
        <v>35</v>
      </c>
      <c r="F24" s="179"/>
      <c r="G24" s="17"/>
    </row>
    <row r="25" spans="1:7" x14ac:dyDescent="0.2">
      <c r="A25" s="27" t="s">
        <v>36</v>
      </c>
      <c r="B25" s="55"/>
      <c r="C25" s="28" t="s">
        <v>36</v>
      </c>
      <c r="D25" s="11"/>
      <c r="E25" s="28" t="s">
        <v>36</v>
      </c>
      <c r="F25" s="178"/>
      <c r="G25" s="12"/>
    </row>
    <row r="26" spans="1:7" x14ac:dyDescent="0.2">
      <c r="A26" s="27"/>
      <c r="B26" s="56"/>
      <c r="C26" s="28" t="s">
        <v>37</v>
      </c>
      <c r="D26" s="11"/>
      <c r="E26" s="28" t="s">
        <v>38</v>
      </c>
      <c r="F26" s="11"/>
      <c r="G26" s="12"/>
    </row>
    <row r="27" spans="1:7" x14ac:dyDescent="0.2">
      <c r="A27" s="27"/>
      <c r="B27" s="181" t="s">
        <v>74</v>
      </c>
      <c r="C27" s="28"/>
      <c r="D27" s="177"/>
      <c r="E27" s="28"/>
      <c r="F27" s="11"/>
      <c r="G27" s="12"/>
    </row>
    <row r="28" spans="1:7" ht="97.5" customHeight="1" x14ac:dyDescent="0.2">
      <c r="A28" s="27"/>
      <c r="B28" s="11"/>
      <c r="C28" s="28"/>
      <c r="D28" s="11"/>
      <c r="E28" s="28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15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15</v>
      </c>
      <c r="D31" s="15" t="s">
        <v>40</v>
      </c>
      <c r="E31" s="16"/>
      <c r="F31" s="59">
        <f>ROUND(PRODUCT(F30,C31/100),0)</f>
        <v>0</v>
      </c>
      <c r="G31" s="26"/>
    </row>
    <row r="32" spans="1:7" x14ac:dyDescent="0.2">
      <c r="A32" s="13" t="s">
        <v>39</v>
      </c>
      <c r="B32" s="15"/>
      <c r="C32" s="57">
        <v>21</v>
      </c>
      <c r="D32" s="15" t="s">
        <v>40</v>
      </c>
      <c r="E32" s="16"/>
      <c r="F32" s="58">
        <v>3014941</v>
      </c>
      <c r="G32" s="17"/>
    </row>
    <row r="33" spans="1:8" x14ac:dyDescent="0.2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ROUND(PRODUCT(F32,C33/100),0)</f>
        <v>633138</v>
      </c>
      <c r="G33" s="26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ROUND(SUM(F29:F33),0)</f>
        <v>3648079</v>
      </c>
      <c r="G34" s="64"/>
    </row>
    <row r="36" spans="1:8" x14ac:dyDescent="0.2">
      <c r="A36" s="66"/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92"/>
      <c r="C37" s="192"/>
      <c r="D37" s="192"/>
      <c r="E37" s="192"/>
      <c r="F37" s="192"/>
      <c r="G37" s="192"/>
      <c r="H37" t="s">
        <v>4</v>
      </c>
    </row>
    <row r="38" spans="1:8" ht="12.75" customHeight="1" x14ac:dyDescent="0.2">
      <c r="A38" s="67"/>
      <c r="B38" s="192"/>
      <c r="C38" s="192"/>
      <c r="D38" s="192"/>
      <c r="E38" s="192"/>
      <c r="F38" s="192"/>
      <c r="G38" s="192"/>
      <c r="H38" t="s">
        <v>4</v>
      </c>
    </row>
    <row r="39" spans="1:8" x14ac:dyDescent="0.2">
      <c r="A39" s="67"/>
      <c r="B39" s="192"/>
      <c r="C39" s="192"/>
      <c r="D39" s="192"/>
      <c r="E39" s="192"/>
      <c r="F39" s="192"/>
      <c r="G39" s="192"/>
      <c r="H39" t="s">
        <v>4</v>
      </c>
    </row>
    <row r="40" spans="1:8" x14ac:dyDescent="0.2">
      <c r="A40" s="67"/>
      <c r="B40" s="192"/>
      <c r="C40" s="192"/>
      <c r="D40" s="192"/>
      <c r="E40" s="192"/>
      <c r="F40" s="192"/>
      <c r="G40" s="192"/>
      <c r="H40" t="s">
        <v>4</v>
      </c>
    </row>
    <row r="41" spans="1:8" x14ac:dyDescent="0.2">
      <c r="A41" s="67"/>
      <c r="B41" s="192"/>
      <c r="C41" s="192"/>
      <c r="D41" s="192"/>
      <c r="E41" s="192"/>
      <c r="F41" s="192"/>
      <c r="G41" s="192"/>
      <c r="H41" t="s">
        <v>4</v>
      </c>
    </row>
    <row r="42" spans="1:8" x14ac:dyDescent="0.2">
      <c r="A42" s="67"/>
      <c r="B42" s="192"/>
      <c r="C42" s="192"/>
      <c r="D42" s="192"/>
      <c r="E42" s="192"/>
      <c r="F42" s="192"/>
      <c r="G42" s="192"/>
      <c r="H42" t="s">
        <v>4</v>
      </c>
    </row>
    <row r="43" spans="1:8" x14ac:dyDescent="0.2">
      <c r="A43" s="67"/>
      <c r="B43" s="192"/>
      <c r="C43" s="192"/>
      <c r="D43" s="192"/>
      <c r="E43" s="192"/>
      <c r="F43" s="192"/>
      <c r="G43" s="192"/>
      <c r="H43" t="s">
        <v>4</v>
      </c>
    </row>
    <row r="44" spans="1:8" x14ac:dyDescent="0.2">
      <c r="A44" s="67"/>
      <c r="B44" s="192"/>
      <c r="C44" s="192"/>
      <c r="D44" s="192"/>
      <c r="E44" s="192"/>
      <c r="F44" s="192"/>
      <c r="G44" s="192"/>
      <c r="H44" t="s">
        <v>4</v>
      </c>
    </row>
    <row r="45" spans="1:8" ht="3" customHeight="1" x14ac:dyDescent="0.2">
      <c r="A45" s="67"/>
      <c r="B45" s="192"/>
      <c r="C45" s="192"/>
      <c r="D45" s="192"/>
      <c r="E45" s="192"/>
      <c r="F45" s="192"/>
      <c r="G45" s="192"/>
      <c r="H45" t="s">
        <v>4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5"/>
  <sheetViews>
    <sheetView workbookViewId="0">
      <selection activeCell="E12" sqref="E1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3" t="s">
        <v>5</v>
      </c>
      <c r="B1" s="194"/>
      <c r="C1" s="68" t="str">
        <f>CONCATENATE(cislostavby," ",nazevstavby)</f>
        <v xml:space="preserve"> Sanace 1.PP</v>
      </c>
      <c r="D1" s="69"/>
      <c r="E1" s="70"/>
      <c r="F1" s="69"/>
      <c r="G1" s="71"/>
      <c r="H1" s="72"/>
      <c r="I1" s="73"/>
    </row>
    <row r="2" spans="1:9" ht="13.5" thickBot="1" x14ac:dyDescent="0.25">
      <c r="A2" s="195" t="s">
        <v>1</v>
      </c>
      <c r="B2" s="196"/>
      <c r="C2" s="74" t="str">
        <f>CONCATENATE(cisloobjektu," ",nazevobjektu)</f>
        <v xml:space="preserve"> Střední škola SVITAVY</v>
      </c>
      <c r="D2" s="75"/>
      <c r="E2" s="76"/>
      <c r="F2" s="75"/>
      <c r="G2" s="197"/>
      <c r="H2" s="197"/>
      <c r="I2" s="198"/>
    </row>
    <row r="3" spans="1:9" ht="13.5" thickTop="1" x14ac:dyDescent="0.2">
      <c r="F3" s="11"/>
    </row>
    <row r="4" spans="1:9" ht="19.5" customHeight="1" x14ac:dyDescent="0.25">
      <c r="A4" s="77" t="s">
        <v>43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44</v>
      </c>
      <c r="C6" s="80"/>
      <c r="D6" s="81"/>
      <c r="E6" s="82" t="s">
        <v>45</v>
      </c>
      <c r="F6" s="83" t="s">
        <v>46</v>
      </c>
      <c r="G6" s="83" t="s">
        <v>47</v>
      </c>
      <c r="H6" s="83" t="s">
        <v>48</v>
      </c>
      <c r="I6" s="84" t="s">
        <v>27</v>
      </c>
    </row>
    <row r="7" spans="1:9" s="11" customFormat="1" x14ac:dyDescent="0.2">
      <c r="A7" s="170" t="str">
        <f>Položky!B7</f>
        <v>3</v>
      </c>
      <c r="B7" s="85" t="str">
        <f>Položky!C7</f>
        <v>Ostatní práce</v>
      </c>
      <c r="C7" s="86"/>
      <c r="D7" s="87"/>
      <c r="E7" s="171">
        <f>Položky!BA9</f>
        <v>24700</v>
      </c>
      <c r="F7" s="172">
        <f>Položky!BB9</f>
        <v>0</v>
      </c>
      <c r="G7" s="172">
        <f>Položky!BC9</f>
        <v>0</v>
      </c>
      <c r="H7" s="172">
        <f>Položky!BD9</f>
        <v>0</v>
      </c>
      <c r="I7" s="173">
        <f>Položky!BE9</f>
        <v>0</v>
      </c>
    </row>
    <row r="8" spans="1:9" s="11" customFormat="1" x14ac:dyDescent="0.2">
      <c r="A8" s="170" t="str">
        <f>Položky!B10</f>
        <v>61</v>
      </c>
      <c r="B8" s="85" t="str">
        <f>Položky!C10</f>
        <v>Upravy povrchů vnitřní - SKLADBA S1</v>
      </c>
      <c r="C8" s="86"/>
      <c r="D8" s="87"/>
      <c r="E8" s="171">
        <v>724860</v>
      </c>
      <c r="F8" s="172">
        <f>Položky!BB20</f>
        <v>0</v>
      </c>
      <c r="G8" s="172">
        <f>Položky!BC20</f>
        <v>0</v>
      </c>
      <c r="H8" s="172">
        <f>Položky!BD20</f>
        <v>0</v>
      </c>
      <c r="I8" s="173">
        <f>Položky!BE20</f>
        <v>0</v>
      </c>
    </row>
    <row r="9" spans="1:9" s="11" customFormat="1" x14ac:dyDescent="0.2">
      <c r="A9" s="170" t="str">
        <f>Položky!B21</f>
        <v>61a</v>
      </c>
      <c r="B9" s="85" t="str">
        <f>Položky!C21</f>
        <v>Úpravy povrchů vnitřní - SKLADBA S2</v>
      </c>
      <c r="C9" s="86"/>
      <c r="D9" s="87"/>
      <c r="E9" s="171">
        <v>622360</v>
      </c>
      <c r="F9" s="172">
        <f>Položky!BB27</f>
        <v>0</v>
      </c>
      <c r="G9" s="172">
        <f>Položky!BC27</f>
        <v>0</v>
      </c>
      <c r="H9" s="172">
        <f>Položky!BD27</f>
        <v>0</v>
      </c>
      <c r="I9" s="173">
        <f>Položky!BE27</f>
        <v>0</v>
      </c>
    </row>
    <row r="10" spans="1:9" s="11" customFormat="1" x14ac:dyDescent="0.2">
      <c r="A10" s="170" t="str">
        <f>Položky!B28</f>
        <v>61b</v>
      </c>
      <c r="B10" s="85" t="str">
        <f>Položky!C28</f>
        <v>Úpravy povrchů vnitřní - SKLADBA S3</v>
      </c>
      <c r="C10" s="86"/>
      <c r="D10" s="87"/>
      <c r="E10" s="171">
        <v>532777</v>
      </c>
      <c r="F10" s="172">
        <f>Položky!BB37</f>
        <v>0</v>
      </c>
      <c r="G10" s="172">
        <f>Položky!BC37</f>
        <v>0</v>
      </c>
      <c r="H10" s="172">
        <f>Položky!BD37</f>
        <v>0</v>
      </c>
      <c r="I10" s="173">
        <f>Položky!BE37</f>
        <v>0</v>
      </c>
    </row>
    <row r="11" spans="1:9" s="11" customFormat="1" x14ac:dyDescent="0.2">
      <c r="A11" s="170" t="str">
        <f>Položky!B38</f>
        <v>61c</v>
      </c>
      <c r="B11" s="85" t="str">
        <f>Položky!C38</f>
        <v>Úpravy povrchů vnější - SKLADBA S4</v>
      </c>
      <c r="C11" s="86"/>
      <c r="D11" s="87"/>
      <c r="E11" s="171">
        <v>223079</v>
      </c>
      <c r="F11" s="172">
        <f>Položky!BB49</f>
        <v>0</v>
      </c>
      <c r="G11" s="172">
        <f>Položky!BC49</f>
        <v>0</v>
      </c>
      <c r="H11" s="172">
        <f>Položky!BD49</f>
        <v>0</v>
      </c>
      <c r="I11" s="173">
        <f>Položky!BE49</f>
        <v>0</v>
      </c>
    </row>
    <row r="12" spans="1:9" s="11" customFormat="1" x14ac:dyDescent="0.2">
      <c r="A12" s="170" t="str">
        <f>Položky!B50</f>
        <v>61d</v>
      </c>
      <c r="B12" s="85" t="str">
        <f>Položky!C50</f>
        <v>Úpravy povrchů vnitřní - SKLADBA S5</v>
      </c>
      <c r="C12" s="86"/>
      <c r="D12" s="87"/>
      <c r="E12" s="171">
        <v>7783</v>
      </c>
      <c r="F12" s="172">
        <f>Položky!BB59</f>
        <v>0</v>
      </c>
      <c r="G12" s="172">
        <f>Položky!BC59</f>
        <v>0</v>
      </c>
      <c r="H12" s="172">
        <f>Položky!BD59</f>
        <v>0</v>
      </c>
      <c r="I12" s="173">
        <f>Položky!BE59</f>
        <v>0</v>
      </c>
    </row>
    <row r="13" spans="1:9" s="11" customFormat="1" x14ac:dyDescent="0.2">
      <c r="A13" s="170" t="str">
        <f>Položky!B60</f>
        <v>70</v>
      </c>
      <c r="B13" s="85" t="str">
        <f>Položky!C60</f>
        <v>Přesun hmot - SANACE</v>
      </c>
      <c r="C13" s="86"/>
      <c r="D13" s="87"/>
      <c r="E13" s="171">
        <f>Položky!BA62</f>
        <v>0</v>
      </c>
      <c r="F13" s="172">
        <f>Položky!BB62</f>
        <v>30551.809999999998</v>
      </c>
      <c r="G13" s="172">
        <f>Položky!BC62</f>
        <v>0</v>
      </c>
      <c r="H13" s="172">
        <f>Položky!BD62</f>
        <v>0</v>
      </c>
      <c r="I13" s="173">
        <f>Položky!BE62</f>
        <v>0</v>
      </c>
    </row>
    <row r="14" spans="1:9" s="11" customFormat="1" x14ac:dyDescent="0.2">
      <c r="A14" s="170" t="str">
        <f>Položky!B63</f>
        <v>71</v>
      </c>
      <c r="B14" s="85" t="str">
        <f>Položky!C63</f>
        <v>Uložení sutí - skládka</v>
      </c>
      <c r="C14" s="86"/>
      <c r="D14" s="87"/>
      <c r="E14" s="171">
        <f>Položky!BA65</f>
        <v>0</v>
      </c>
      <c r="F14" s="172">
        <f>Položky!BB65</f>
        <v>16982</v>
      </c>
      <c r="G14" s="172">
        <f>Položky!BC65</f>
        <v>0</v>
      </c>
      <c r="H14" s="172">
        <f>Položky!BD65</f>
        <v>0</v>
      </c>
      <c r="I14" s="173">
        <f>Položky!BE65</f>
        <v>0</v>
      </c>
    </row>
    <row r="15" spans="1:9" s="11" customFormat="1" x14ac:dyDescent="0.2">
      <c r="A15" s="170" t="str">
        <f>Položky!B66</f>
        <v>72</v>
      </c>
      <c r="B15" s="85" t="str">
        <f>Položky!C66</f>
        <v>Vnitrostaveništní přesun hmot-bourání</v>
      </c>
      <c r="C15" s="86"/>
      <c r="D15" s="87"/>
      <c r="E15" s="171">
        <f>Položky!BA69</f>
        <v>0</v>
      </c>
      <c r="F15" s="172">
        <f>Položky!BB69</f>
        <v>89762.000000000015</v>
      </c>
      <c r="G15" s="172">
        <f>Položky!BC69</f>
        <v>0</v>
      </c>
      <c r="H15" s="172">
        <f>Položky!BD69</f>
        <v>0</v>
      </c>
      <c r="I15" s="173">
        <f>Položky!BE69</f>
        <v>0</v>
      </c>
    </row>
    <row r="16" spans="1:9" s="11" customFormat="1" ht="13.5" thickBot="1" x14ac:dyDescent="0.25">
      <c r="A16" s="170" t="str">
        <f>Položky!B70</f>
        <v>73</v>
      </c>
      <c r="B16" s="85" t="str">
        <f>Položky!C70</f>
        <v>Elektromontáže</v>
      </c>
      <c r="C16" s="86"/>
      <c r="D16" s="87"/>
      <c r="E16" s="171">
        <f>Položky!BA72</f>
        <v>0</v>
      </c>
      <c r="F16" s="172">
        <f>Položky!BB72</f>
        <v>0</v>
      </c>
      <c r="G16" s="172">
        <f>Položky!BC72</f>
        <v>0</v>
      </c>
      <c r="H16" s="172">
        <f>Položky!BD72</f>
        <v>710586</v>
      </c>
      <c r="I16" s="173">
        <f>Položky!BE72</f>
        <v>0</v>
      </c>
    </row>
    <row r="17" spans="1:57" s="93" customFormat="1" ht="13.5" thickBot="1" x14ac:dyDescent="0.25">
      <c r="A17" s="88"/>
      <c r="B17" s="80" t="s">
        <v>49</v>
      </c>
      <c r="C17" s="80"/>
      <c r="D17" s="89"/>
      <c r="E17" s="90">
        <f>SUM(E7:E16)</f>
        <v>2135559</v>
      </c>
      <c r="F17" s="91">
        <f>SUM(F7:F16)</f>
        <v>137295.81</v>
      </c>
      <c r="G17" s="91">
        <f>SUM(G7:G16)</f>
        <v>0</v>
      </c>
      <c r="H17" s="91">
        <f>SUM(H7:H16)</f>
        <v>710586</v>
      </c>
      <c r="I17" s="92">
        <f>SUM(I7:I16)</f>
        <v>0</v>
      </c>
    </row>
    <row r="18" spans="1:57" x14ac:dyDescent="0.2">
      <c r="A18" s="86"/>
      <c r="B18" s="86"/>
      <c r="C18" s="86"/>
      <c r="D18" s="86"/>
      <c r="E18" s="86"/>
      <c r="F18" s="86"/>
      <c r="G18" s="86"/>
      <c r="H18" s="86"/>
      <c r="I18" s="86"/>
    </row>
    <row r="19" spans="1:57" ht="19.5" customHeight="1" x14ac:dyDescent="0.25">
      <c r="A19" s="94" t="s">
        <v>50</v>
      </c>
      <c r="B19" s="94"/>
      <c r="C19" s="94"/>
      <c r="D19" s="94"/>
      <c r="E19" s="94"/>
      <c r="F19" s="94"/>
      <c r="G19" s="95"/>
      <c r="H19" s="94"/>
      <c r="I19" s="94"/>
      <c r="BA19" s="29"/>
      <c r="BB19" s="29"/>
      <c r="BC19" s="29"/>
      <c r="BD19" s="29"/>
      <c r="BE19" s="29"/>
    </row>
    <row r="20" spans="1:57" ht="13.5" thickBot="1" x14ac:dyDescent="0.25">
      <c r="A20" s="96"/>
      <c r="B20" s="96"/>
      <c r="C20" s="96"/>
      <c r="D20" s="96"/>
      <c r="E20" s="96"/>
      <c r="F20" s="96"/>
      <c r="G20" s="96"/>
      <c r="H20" s="96"/>
      <c r="I20" s="96"/>
    </row>
    <row r="21" spans="1:57" x14ac:dyDescent="0.2">
      <c r="A21" s="97" t="s">
        <v>51</v>
      </c>
      <c r="B21" s="98"/>
      <c r="C21" s="98"/>
      <c r="D21" s="99"/>
      <c r="E21" s="100" t="s">
        <v>52</v>
      </c>
      <c r="F21" s="101" t="s">
        <v>53</v>
      </c>
      <c r="G21" s="102" t="s">
        <v>54</v>
      </c>
      <c r="H21" s="103"/>
      <c r="I21" s="104" t="s">
        <v>52</v>
      </c>
    </row>
    <row r="22" spans="1:57" x14ac:dyDescent="0.2">
      <c r="A22" s="105" t="s">
        <v>72</v>
      </c>
      <c r="B22" s="106"/>
      <c r="C22" s="106"/>
      <c r="D22" s="107"/>
      <c r="E22" s="108">
        <v>25000</v>
      </c>
      <c r="F22" s="109">
        <v>0</v>
      </c>
      <c r="G22" s="110">
        <f>CHOOSE(BA22+1,HSV+PSV,HSV+PSV+Mont,HSV+PSV+Dodavka+Mont,HSV,PSV,Mont,Dodavka,Mont+Dodavka,0)</f>
        <v>2272854.81</v>
      </c>
      <c r="H22" s="111"/>
      <c r="I22" s="112">
        <f>E22+F22*G22/100</f>
        <v>25000</v>
      </c>
      <c r="BA22">
        <v>0</v>
      </c>
    </row>
    <row r="23" spans="1:57" x14ac:dyDescent="0.2">
      <c r="A23" s="105" t="s">
        <v>73</v>
      </c>
      <c r="B23" s="106"/>
      <c r="C23" s="106"/>
      <c r="D23" s="107"/>
      <c r="E23" s="108">
        <v>6500</v>
      </c>
      <c r="F23" s="109">
        <v>0</v>
      </c>
      <c r="G23" s="110">
        <f>CHOOSE(BA23+1,HSV+PSV,HSV+PSV+Mont,HSV+PSV+Dodavka+Mont,HSV,PSV,Mont,Dodavka,Mont+Dodavka,0)</f>
        <v>2272854.81</v>
      </c>
      <c r="H23" s="111"/>
      <c r="I23" s="112">
        <f>E23+F23*G23/100</f>
        <v>6500</v>
      </c>
      <c r="BA23">
        <v>0</v>
      </c>
    </row>
    <row r="24" spans="1:57" ht="13.5" thickBot="1" x14ac:dyDescent="0.25">
      <c r="A24" s="113"/>
      <c r="B24" s="114" t="s">
        <v>55</v>
      </c>
      <c r="C24" s="115"/>
      <c r="D24" s="116"/>
      <c r="E24" s="117"/>
      <c r="F24" s="118"/>
      <c r="G24" s="118"/>
      <c r="H24" s="199">
        <f>SUM(I22:I23)</f>
        <v>31500</v>
      </c>
      <c r="I24" s="200"/>
    </row>
    <row r="25" spans="1:57" x14ac:dyDescent="0.2">
      <c r="A25" s="96"/>
      <c r="B25" s="96"/>
      <c r="C25" s="96"/>
      <c r="D25" s="96"/>
      <c r="E25" s="96"/>
      <c r="F25" s="96"/>
      <c r="G25" s="96"/>
      <c r="H25" s="96"/>
      <c r="I25" s="96"/>
    </row>
    <row r="26" spans="1:57" x14ac:dyDescent="0.2">
      <c r="B26" s="93"/>
      <c r="F26" s="119"/>
      <c r="G26" s="120"/>
      <c r="H26" s="120"/>
      <c r="I26" s="121"/>
    </row>
    <row r="27" spans="1:57" x14ac:dyDescent="0.2">
      <c r="F27" s="119"/>
      <c r="G27" s="120"/>
      <c r="H27" s="120"/>
      <c r="I27" s="121"/>
    </row>
    <row r="28" spans="1:57" x14ac:dyDescent="0.2">
      <c r="F28" s="119"/>
      <c r="G28" s="120"/>
      <c r="H28" s="120"/>
      <c r="I28" s="121"/>
    </row>
    <row r="29" spans="1:57" x14ac:dyDescent="0.2">
      <c r="F29" s="119"/>
      <c r="G29" s="120"/>
      <c r="H29" s="120"/>
      <c r="I29" s="121"/>
    </row>
    <row r="30" spans="1:57" x14ac:dyDescent="0.2">
      <c r="F30" s="119"/>
      <c r="G30" s="120"/>
      <c r="H30" s="120"/>
      <c r="I30" s="121"/>
    </row>
    <row r="31" spans="1:57" x14ac:dyDescent="0.2">
      <c r="F31" s="119"/>
      <c r="G31" s="120"/>
      <c r="H31" s="120"/>
      <c r="I31" s="121"/>
    </row>
    <row r="32" spans="1:57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  <row r="71" spans="6:9" x14ac:dyDescent="0.2">
      <c r="F71" s="119"/>
      <c r="G71" s="120"/>
      <c r="H71" s="120"/>
      <c r="I71" s="121"/>
    </row>
    <row r="72" spans="6:9" x14ac:dyDescent="0.2">
      <c r="F72" s="119"/>
      <c r="G72" s="120"/>
      <c r="H72" s="120"/>
      <c r="I72" s="121"/>
    </row>
    <row r="73" spans="6:9" x14ac:dyDescent="0.2">
      <c r="F73" s="119"/>
      <c r="G73" s="120"/>
      <c r="H73" s="120"/>
      <c r="I73" s="121"/>
    </row>
    <row r="74" spans="6:9" x14ac:dyDescent="0.2">
      <c r="F74" s="119"/>
      <c r="G74" s="120"/>
      <c r="H74" s="120"/>
      <c r="I74" s="121"/>
    </row>
    <row r="75" spans="6:9" x14ac:dyDescent="0.2">
      <c r="F75" s="119"/>
      <c r="G75" s="120"/>
      <c r="H75" s="120"/>
      <c r="I75" s="121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45"/>
  <sheetViews>
    <sheetView showGridLines="0" showZeros="0" zoomScale="85" zoomScaleNormal="85" workbookViewId="0">
      <selection activeCell="G59" sqref="G59"/>
    </sheetView>
  </sheetViews>
  <sheetFormatPr defaultRowHeight="12.75" x14ac:dyDescent="0.2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 x14ac:dyDescent="0.25">
      <c r="A1" s="201" t="s">
        <v>56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3"/>
      <c r="B2" s="124"/>
      <c r="C2" s="125"/>
      <c r="D2" s="125"/>
      <c r="E2" s="126"/>
      <c r="F2" s="125"/>
      <c r="G2" s="125"/>
    </row>
    <row r="3" spans="1:104" ht="13.5" thickTop="1" x14ac:dyDescent="0.2">
      <c r="A3" s="202" t="s">
        <v>5</v>
      </c>
      <c r="B3" s="203"/>
      <c r="C3" s="127" t="str">
        <f>CONCATENATE(cislostavby," ",nazevstavby)</f>
        <v xml:space="preserve"> Sanace 1.PP</v>
      </c>
      <c r="D3" s="128"/>
      <c r="E3" s="129"/>
      <c r="F3" s="130">
        <f>Rekapitulace!H1</f>
        <v>0</v>
      </c>
      <c r="G3" s="131"/>
    </row>
    <row r="4" spans="1:104" ht="13.5" thickBot="1" x14ac:dyDescent="0.25">
      <c r="A4" s="204" t="s">
        <v>1</v>
      </c>
      <c r="B4" s="205"/>
      <c r="C4" s="132" t="str">
        <f>CONCATENATE(cisloobjektu," ",nazevobjektu)</f>
        <v xml:space="preserve"> Střední škola SVITAVY</v>
      </c>
      <c r="D4" s="133"/>
      <c r="E4" s="206"/>
      <c r="F4" s="206"/>
      <c r="G4" s="207"/>
    </row>
    <row r="5" spans="1:104" ht="13.5" thickTop="1" x14ac:dyDescent="0.2">
      <c r="A5" s="134"/>
      <c r="B5" s="135"/>
      <c r="C5" s="135"/>
      <c r="D5" s="123"/>
      <c r="E5" s="136"/>
      <c r="F5" s="123"/>
      <c r="G5" s="137"/>
    </row>
    <row r="6" spans="1:104" x14ac:dyDescent="0.2">
      <c r="A6" s="138" t="s">
        <v>57</v>
      </c>
      <c r="B6" s="139" t="s">
        <v>58</v>
      </c>
      <c r="C6" s="139" t="s">
        <v>59</v>
      </c>
      <c r="D6" s="139" t="s">
        <v>60</v>
      </c>
      <c r="E6" s="140" t="s">
        <v>61</v>
      </c>
      <c r="F6" s="139" t="s">
        <v>62</v>
      </c>
      <c r="G6" s="141" t="s">
        <v>63</v>
      </c>
    </row>
    <row r="7" spans="1:104" x14ac:dyDescent="0.2">
      <c r="A7" s="142" t="s">
        <v>64</v>
      </c>
      <c r="B7" s="143" t="s">
        <v>66</v>
      </c>
      <c r="C7" s="144" t="s">
        <v>87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">
      <c r="A8" s="150">
        <v>1</v>
      </c>
      <c r="B8" s="151"/>
      <c r="C8" s="152" t="s">
        <v>88</v>
      </c>
      <c r="D8" s="153" t="s">
        <v>67</v>
      </c>
      <c r="E8" s="154">
        <v>380</v>
      </c>
      <c r="F8" s="154">
        <v>65</v>
      </c>
      <c r="G8" s="155">
        <f>E8*F8</f>
        <v>24700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24700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2.5090000000000001E-2</v>
      </c>
    </row>
    <row r="9" spans="1:104" x14ac:dyDescent="0.2">
      <c r="A9" s="156"/>
      <c r="B9" s="157" t="s">
        <v>65</v>
      </c>
      <c r="C9" s="158" t="str">
        <f>CONCATENATE(B7," ",C7)</f>
        <v>3 Ostatní práce</v>
      </c>
      <c r="D9" s="156"/>
      <c r="E9" s="159"/>
      <c r="F9" s="159"/>
      <c r="G9" s="160">
        <f>SUM(G7:G8)</f>
        <v>24700</v>
      </c>
      <c r="O9" s="149">
        <v>4</v>
      </c>
      <c r="BA9" s="161">
        <f>SUM(BA7:BA8)</f>
        <v>24700</v>
      </c>
      <c r="BB9" s="161">
        <f>SUM(BB7:BB8)</f>
        <v>0</v>
      </c>
      <c r="BC9" s="161">
        <f>SUM(BC7:BC8)</f>
        <v>0</v>
      </c>
      <c r="BD9" s="161">
        <f>SUM(BD7:BD8)</f>
        <v>0</v>
      </c>
      <c r="BE9" s="161">
        <f>SUM(BE7:BE8)</f>
        <v>0</v>
      </c>
    </row>
    <row r="10" spans="1:104" x14ac:dyDescent="0.2">
      <c r="A10" s="142" t="s">
        <v>64</v>
      </c>
      <c r="B10" s="143" t="s">
        <v>68</v>
      </c>
      <c r="C10" s="144" t="s">
        <v>77</v>
      </c>
      <c r="D10" s="145"/>
      <c r="E10" s="146"/>
      <c r="F10" s="146"/>
      <c r="G10" s="147"/>
      <c r="H10" s="148"/>
      <c r="I10" s="148"/>
      <c r="O10" s="149">
        <v>1</v>
      </c>
    </row>
    <row r="11" spans="1:104" x14ac:dyDescent="0.2">
      <c r="A11" s="150">
        <v>2</v>
      </c>
      <c r="B11" s="151"/>
      <c r="C11" s="152" t="s">
        <v>78</v>
      </c>
      <c r="D11" s="153" t="s">
        <v>67</v>
      </c>
      <c r="E11" s="154">
        <v>433.85149999999999</v>
      </c>
      <c r="F11" s="154">
        <v>180</v>
      </c>
      <c r="G11" s="155">
        <f>E11*F11</f>
        <v>78093.27</v>
      </c>
      <c r="O11" s="149">
        <v>2</v>
      </c>
      <c r="AA11" s="122">
        <v>12</v>
      </c>
      <c r="AB11" s="122">
        <v>0</v>
      </c>
      <c r="AC11" s="122">
        <v>2</v>
      </c>
      <c r="AZ11" s="122">
        <v>1</v>
      </c>
      <c r="BA11" s="122">
        <f>IF(AZ11=1,G11,0)</f>
        <v>78093.27</v>
      </c>
      <c r="BB11" s="122">
        <f>IF(AZ11=2,G11,0)</f>
        <v>0</v>
      </c>
      <c r="BC11" s="122">
        <f>IF(AZ11=3,G11,0)</f>
        <v>0</v>
      </c>
      <c r="BD11" s="122">
        <f>IF(AZ11=4,G11,0)</f>
        <v>0</v>
      </c>
      <c r="BE11" s="122">
        <f>IF(AZ11=5,G11,0)</f>
        <v>0</v>
      </c>
      <c r="CZ11" s="122">
        <v>2.835E-2</v>
      </c>
    </row>
    <row r="12" spans="1:104" x14ac:dyDescent="0.2">
      <c r="A12" s="150">
        <v>3</v>
      </c>
      <c r="B12" s="151"/>
      <c r="C12" s="152" t="s">
        <v>79</v>
      </c>
      <c r="D12" s="153" t="s">
        <v>67</v>
      </c>
      <c r="E12" s="154">
        <v>433.85149999999999</v>
      </c>
      <c r="F12" s="154">
        <v>90</v>
      </c>
      <c r="G12" s="155">
        <f>E12*F12</f>
        <v>39046.635000000002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>IF(AZ12=1,G12,0)</f>
        <v>39046.635000000002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2.4930000000000001E-2</v>
      </c>
    </row>
    <row r="13" spans="1:104" x14ac:dyDescent="0.2">
      <c r="A13" s="150">
        <v>4</v>
      </c>
      <c r="B13" s="151"/>
      <c r="C13" s="152" t="s">
        <v>80</v>
      </c>
      <c r="D13" s="153" t="s">
        <v>67</v>
      </c>
      <c r="E13" s="154">
        <v>433.85149999999999</v>
      </c>
      <c r="F13" s="154">
        <v>45</v>
      </c>
      <c r="G13" s="155"/>
      <c r="O13" s="149"/>
    </row>
    <row r="14" spans="1:104" x14ac:dyDescent="0.2">
      <c r="A14" s="150">
        <v>5</v>
      </c>
      <c r="B14" s="151"/>
      <c r="C14" s="152" t="s">
        <v>82</v>
      </c>
      <c r="D14" s="153" t="s">
        <v>67</v>
      </c>
      <c r="E14" s="154">
        <v>433.85149999999999</v>
      </c>
      <c r="F14" s="154">
        <v>150</v>
      </c>
      <c r="G14" s="155">
        <f t="shared" ref="G14:G19" si="0">E14*F14</f>
        <v>65077.724999999999</v>
      </c>
      <c r="O14" s="149">
        <v>2</v>
      </c>
      <c r="AA14" s="122">
        <v>12</v>
      </c>
      <c r="AB14" s="122">
        <v>0</v>
      </c>
      <c r="AC14" s="122">
        <v>4</v>
      </c>
      <c r="AZ14" s="122">
        <v>1</v>
      </c>
      <c r="BA14" s="122">
        <f>IF(AZ14=1,G14,0)</f>
        <v>65077.724999999999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2.4930000000000001E-2</v>
      </c>
    </row>
    <row r="15" spans="1:104" x14ac:dyDescent="0.2">
      <c r="A15" s="150">
        <v>6</v>
      </c>
      <c r="B15" s="151"/>
      <c r="C15" s="152" t="s">
        <v>81</v>
      </c>
      <c r="D15" s="153" t="s">
        <v>67</v>
      </c>
      <c r="E15" s="154">
        <v>87</v>
      </c>
      <c r="F15" s="154">
        <v>190</v>
      </c>
      <c r="G15" s="155">
        <f t="shared" si="0"/>
        <v>16530</v>
      </c>
      <c r="O15" s="149">
        <v>2</v>
      </c>
      <c r="AA15" s="122">
        <v>12</v>
      </c>
      <c r="AB15" s="122">
        <v>0</v>
      </c>
      <c r="AC15" s="122">
        <v>5</v>
      </c>
      <c r="AZ15" s="122">
        <v>1</v>
      </c>
      <c r="BA15" s="122">
        <f>IF(AZ15=1,G15,0)</f>
        <v>16530</v>
      </c>
      <c r="BB15" s="122">
        <f>IF(AZ15=2,G15,0)</f>
        <v>0</v>
      </c>
      <c r="BC15" s="122">
        <f>IF(AZ15=3,G15,0)</f>
        <v>0</v>
      </c>
      <c r="BD15" s="122">
        <f>IF(AZ15=4,G15,0)</f>
        <v>0</v>
      </c>
      <c r="BE15" s="122">
        <f>IF(AZ15=5,G15,0)</f>
        <v>0</v>
      </c>
      <c r="CZ15" s="122">
        <v>2.4930000000000001E-2</v>
      </c>
    </row>
    <row r="16" spans="1:104" x14ac:dyDescent="0.2">
      <c r="A16" s="150">
        <v>7</v>
      </c>
      <c r="B16" s="151"/>
      <c r="C16" s="152" t="s">
        <v>83</v>
      </c>
      <c r="D16" s="153" t="s">
        <v>67</v>
      </c>
      <c r="E16" s="154">
        <v>433.85149999999999</v>
      </c>
      <c r="F16" s="154">
        <v>320</v>
      </c>
      <c r="G16" s="155">
        <f t="shared" si="0"/>
        <v>138832.47999999998</v>
      </c>
      <c r="O16" s="149"/>
    </row>
    <row r="17" spans="1:104" x14ac:dyDescent="0.2">
      <c r="A17" s="150">
        <v>8</v>
      </c>
      <c r="B17" s="151"/>
      <c r="C17" s="152" t="s">
        <v>84</v>
      </c>
      <c r="D17" s="153" t="s">
        <v>67</v>
      </c>
      <c r="E17" s="154">
        <v>433.85149999999999</v>
      </c>
      <c r="F17" s="154">
        <v>222</v>
      </c>
      <c r="G17" s="155">
        <f t="shared" si="0"/>
        <v>96315.032999999996</v>
      </c>
      <c r="O17" s="149"/>
    </row>
    <row r="18" spans="1:104" x14ac:dyDescent="0.2">
      <c r="A18" s="150">
        <v>9</v>
      </c>
      <c r="B18" s="151"/>
      <c r="C18" s="152" t="s">
        <v>85</v>
      </c>
      <c r="D18" s="153" t="s">
        <v>67</v>
      </c>
      <c r="E18" s="154">
        <v>70</v>
      </c>
      <c r="F18" s="154">
        <v>190</v>
      </c>
      <c r="G18" s="155">
        <f t="shared" si="0"/>
        <v>13300</v>
      </c>
      <c r="O18" s="149"/>
    </row>
    <row r="19" spans="1:104" x14ac:dyDescent="0.2">
      <c r="A19" s="150">
        <v>10</v>
      </c>
      <c r="B19" s="151"/>
      <c r="C19" s="152" t="s">
        <v>86</v>
      </c>
      <c r="D19" s="153" t="s">
        <v>67</v>
      </c>
      <c r="E19" s="154">
        <v>433.85149999999999</v>
      </c>
      <c r="F19" s="154">
        <v>640</v>
      </c>
      <c r="G19" s="155">
        <f t="shared" si="0"/>
        <v>277664.95999999996</v>
      </c>
      <c r="O19" s="149"/>
    </row>
    <row r="20" spans="1:104" x14ac:dyDescent="0.2">
      <c r="A20" s="156"/>
      <c r="B20" s="157" t="s">
        <v>65</v>
      </c>
      <c r="C20" s="158" t="str">
        <f>CONCATENATE(B10," ",C10)</f>
        <v>61 Upravy povrchů vnitřní - SKLADBA S1</v>
      </c>
      <c r="D20" s="156"/>
      <c r="E20" s="159"/>
      <c r="F20" s="159"/>
      <c r="G20" s="160">
        <f>SUM(G10:G19)</f>
        <v>724860.10299999989</v>
      </c>
      <c r="O20" s="149">
        <v>4</v>
      </c>
      <c r="BA20" s="161">
        <f>SUM(BA10:BA19)</f>
        <v>198747.63</v>
      </c>
      <c r="BB20" s="161">
        <f>SUM(BB10:BB19)</f>
        <v>0</v>
      </c>
      <c r="BC20" s="161">
        <f>SUM(BC10:BC19)</f>
        <v>0</v>
      </c>
      <c r="BD20" s="161">
        <f>SUM(BD10:BD19)</f>
        <v>0</v>
      </c>
      <c r="BE20" s="161">
        <f>SUM(BE10:BE19)</f>
        <v>0</v>
      </c>
    </row>
    <row r="21" spans="1:104" x14ac:dyDescent="0.2">
      <c r="A21" s="142" t="s">
        <v>64</v>
      </c>
      <c r="B21" s="143" t="s">
        <v>89</v>
      </c>
      <c r="C21" s="144" t="s">
        <v>90</v>
      </c>
      <c r="D21" s="145"/>
      <c r="E21" s="146"/>
      <c r="F21" s="146"/>
      <c r="G21" s="147"/>
      <c r="H21" s="148"/>
      <c r="I21" s="148"/>
      <c r="O21" s="149">
        <v>1</v>
      </c>
    </row>
    <row r="22" spans="1:104" x14ac:dyDescent="0.2">
      <c r="A22" s="142">
        <v>11</v>
      </c>
      <c r="B22" s="143"/>
      <c r="C22" s="184" t="s">
        <v>91</v>
      </c>
      <c r="D22" s="145" t="s">
        <v>67</v>
      </c>
      <c r="E22" s="185">
        <v>404.13</v>
      </c>
      <c r="F22" s="146">
        <v>215</v>
      </c>
      <c r="G22" s="147">
        <f>F22*E22</f>
        <v>86887.95</v>
      </c>
      <c r="H22" s="148"/>
      <c r="I22" s="148"/>
      <c r="O22" s="149"/>
    </row>
    <row r="23" spans="1:104" x14ac:dyDescent="0.2">
      <c r="A23" s="142">
        <v>12</v>
      </c>
      <c r="B23" s="143"/>
      <c r="C23" s="182" t="s">
        <v>92</v>
      </c>
      <c r="D23" s="145" t="s">
        <v>67</v>
      </c>
      <c r="E23" s="185">
        <v>404.13</v>
      </c>
      <c r="F23" s="146">
        <v>380</v>
      </c>
      <c r="G23" s="147">
        <f>F23*+E23</f>
        <v>153569.4</v>
      </c>
      <c r="H23" s="148"/>
      <c r="I23" s="148"/>
      <c r="O23" s="149"/>
    </row>
    <row r="24" spans="1:104" ht="22.5" x14ac:dyDescent="0.2">
      <c r="A24" s="142">
        <v>13</v>
      </c>
      <c r="B24" s="143"/>
      <c r="C24" s="183" t="s">
        <v>94</v>
      </c>
      <c r="D24" s="145" t="s">
        <v>67</v>
      </c>
      <c r="E24" s="185">
        <v>404.13</v>
      </c>
      <c r="F24" s="146">
        <v>520</v>
      </c>
      <c r="G24" s="147">
        <f>F24*E24</f>
        <v>210147.6</v>
      </c>
      <c r="H24" s="148"/>
      <c r="I24" s="148"/>
      <c r="O24" s="149"/>
    </row>
    <row r="25" spans="1:104" x14ac:dyDescent="0.2">
      <c r="A25" s="142">
        <v>14</v>
      </c>
      <c r="B25" s="143"/>
      <c r="C25" s="182" t="s">
        <v>93</v>
      </c>
      <c r="D25" s="145" t="s">
        <v>67</v>
      </c>
      <c r="E25" s="185">
        <v>404.13</v>
      </c>
      <c r="F25" s="146">
        <v>320</v>
      </c>
      <c r="G25" s="147">
        <f>F25*E25</f>
        <v>129321.60000000001</v>
      </c>
      <c r="H25" s="148"/>
      <c r="I25" s="148"/>
      <c r="O25" s="149"/>
    </row>
    <row r="26" spans="1:104" x14ac:dyDescent="0.2">
      <c r="A26" s="142">
        <v>15</v>
      </c>
      <c r="B26" s="143"/>
      <c r="C26" s="182" t="s">
        <v>95</v>
      </c>
      <c r="D26" s="145" t="s">
        <v>67</v>
      </c>
      <c r="E26" s="185">
        <v>404.13</v>
      </c>
      <c r="F26" s="146">
        <v>105</v>
      </c>
      <c r="G26" s="147">
        <f>F26*E26</f>
        <v>42433.65</v>
      </c>
      <c r="H26" s="148"/>
      <c r="I26" s="148"/>
      <c r="O26" s="149"/>
    </row>
    <row r="27" spans="1:104" x14ac:dyDescent="0.2">
      <c r="A27" s="156"/>
      <c r="B27" s="157" t="s">
        <v>65</v>
      </c>
      <c r="C27" s="158" t="str">
        <f>CONCATENATE(B21," ",C21)</f>
        <v>61a Úpravy povrchů vnitřní - SKLADBA S2</v>
      </c>
      <c r="D27" s="156"/>
      <c r="E27" s="159"/>
      <c r="F27" s="159"/>
      <c r="G27" s="160">
        <f>SUM(G21:G26)</f>
        <v>622360.19999999995</v>
      </c>
      <c r="O27" s="149">
        <v>4</v>
      </c>
      <c r="BA27" s="161">
        <f>SUM(BA21:BA26)</f>
        <v>0</v>
      </c>
      <c r="BB27" s="161">
        <f>SUM(BB21:BB26)</f>
        <v>0</v>
      </c>
      <c r="BC27" s="161">
        <f>SUM(BC21:BC26)</f>
        <v>0</v>
      </c>
      <c r="BD27" s="161">
        <f>SUM(BD21:BD26)</f>
        <v>0</v>
      </c>
      <c r="BE27" s="161">
        <f>SUM(BE21:BE26)</f>
        <v>0</v>
      </c>
    </row>
    <row r="28" spans="1:104" x14ac:dyDescent="0.2">
      <c r="A28" s="142" t="s">
        <v>64</v>
      </c>
      <c r="B28" s="143" t="s">
        <v>96</v>
      </c>
      <c r="C28" s="144" t="s">
        <v>97</v>
      </c>
      <c r="D28" s="145"/>
      <c r="E28" s="146"/>
      <c r="F28" s="146"/>
      <c r="G28" s="147"/>
      <c r="H28" s="148"/>
      <c r="I28" s="148"/>
      <c r="O28" s="149">
        <v>1</v>
      </c>
    </row>
    <row r="29" spans="1:104" x14ac:dyDescent="0.2">
      <c r="A29" s="150">
        <v>16</v>
      </c>
      <c r="B29" s="151"/>
      <c r="C29" s="152" t="s">
        <v>78</v>
      </c>
      <c r="D29" s="153" t="s">
        <v>67</v>
      </c>
      <c r="E29" s="154">
        <v>272.52</v>
      </c>
      <c r="F29" s="154">
        <v>180</v>
      </c>
      <c r="G29" s="155">
        <f t="shared" ref="G29:G36" si="1">E29*F29</f>
        <v>49053.599999999999</v>
      </c>
      <c r="O29" s="149">
        <v>2</v>
      </c>
      <c r="AA29" s="122">
        <v>12</v>
      </c>
      <c r="AB29" s="122">
        <v>0</v>
      </c>
      <c r="AC29" s="122">
        <v>8</v>
      </c>
      <c r="AZ29" s="122">
        <v>1</v>
      </c>
      <c r="BA29" s="122">
        <f t="shared" ref="BA29:BA36" si="2">IF(AZ29=1,G29,0)</f>
        <v>49053.599999999999</v>
      </c>
      <c r="BB29" s="122">
        <f t="shared" ref="BB29:BB36" si="3">IF(AZ29=2,G29,0)</f>
        <v>0</v>
      </c>
      <c r="BC29" s="122">
        <f t="shared" ref="BC29:BC36" si="4">IF(AZ29=3,G29,0)</f>
        <v>0</v>
      </c>
      <c r="BD29" s="122">
        <f t="shared" ref="BD29:BD36" si="5">IF(AZ29=4,G29,0)</f>
        <v>0</v>
      </c>
      <c r="BE29" s="122">
        <f t="shared" ref="BE29:BE36" si="6">IF(AZ29=5,G29,0)</f>
        <v>0</v>
      </c>
      <c r="CZ29" s="122">
        <v>0</v>
      </c>
    </row>
    <row r="30" spans="1:104" x14ac:dyDescent="0.2">
      <c r="A30" s="150">
        <v>17</v>
      </c>
      <c r="B30" s="151"/>
      <c r="C30" s="152" t="s">
        <v>79</v>
      </c>
      <c r="D30" s="153" t="s">
        <v>67</v>
      </c>
      <c r="E30" s="154">
        <v>272.52</v>
      </c>
      <c r="F30" s="154">
        <v>90</v>
      </c>
      <c r="G30" s="155">
        <f t="shared" si="1"/>
        <v>24526.799999999999</v>
      </c>
      <c r="O30" s="149">
        <v>2</v>
      </c>
      <c r="AA30" s="122">
        <v>12</v>
      </c>
      <c r="AB30" s="122">
        <v>0</v>
      </c>
      <c r="AC30" s="122">
        <v>9</v>
      </c>
      <c r="AZ30" s="122">
        <v>1</v>
      </c>
      <c r="BA30" s="122">
        <f t="shared" si="2"/>
        <v>24526.799999999999</v>
      </c>
      <c r="BB30" s="122">
        <f t="shared" si="3"/>
        <v>0</v>
      </c>
      <c r="BC30" s="122">
        <f t="shared" si="4"/>
        <v>0</v>
      </c>
      <c r="BD30" s="122">
        <f t="shared" si="5"/>
        <v>0</v>
      </c>
      <c r="BE30" s="122">
        <f t="shared" si="6"/>
        <v>0</v>
      </c>
      <c r="CZ30" s="122">
        <v>0</v>
      </c>
    </row>
    <row r="31" spans="1:104" x14ac:dyDescent="0.2">
      <c r="A31" s="150">
        <v>18</v>
      </c>
      <c r="B31" s="151"/>
      <c r="C31" s="152" t="s">
        <v>80</v>
      </c>
      <c r="D31" s="153" t="s">
        <v>67</v>
      </c>
      <c r="E31" s="154">
        <v>272.52</v>
      </c>
      <c r="F31" s="154">
        <v>45</v>
      </c>
      <c r="G31" s="155">
        <f t="shared" si="1"/>
        <v>12263.4</v>
      </c>
      <c r="O31" s="149">
        <v>2</v>
      </c>
      <c r="AA31" s="122">
        <v>12</v>
      </c>
      <c r="AB31" s="122">
        <v>0</v>
      </c>
      <c r="AC31" s="122">
        <v>10</v>
      </c>
      <c r="AZ31" s="122">
        <v>1</v>
      </c>
      <c r="BA31" s="122">
        <f t="shared" si="2"/>
        <v>12263.4</v>
      </c>
      <c r="BB31" s="122">
        <f t="shared" si="3"/>
        <v>0</v>
      </c>
      <c r="BC31" s="122">
        <f t="shared" si="4"/>
        <v>0</v>
      </c>
      <c r="BD31" s="122">
        <f t="shared" si="5"/>
        <v>0</v>
      </c>
      <c r="BE31" s="122">
        <f t="shared" si="6"/>
        <v>0</v>
      </c>
      <c r="CZ31" s="122">
        <v>0</v>
      </c>
    </row>
    <row r="32" spans="1:104" x14ac:dyDescent="0.2">
      <c r="A32" s="150">
        <v>19</v>
      </c>
      <c r="B32" s="151"/>
      <c r="C32" s="182" t="s">
        <v>99</v>
      </c>
      <c r="D32" s="153" t="s">
        <v>67</v>
      </c>
      <c r="E32" s="154">
        <v>272.52</v>
      </c>
      <c r="F32" s="154">
        <v>215</v>
      </c>
      <c r="G32" s="155">
        <f t="shared" si="1"/>
        <v>58591.799999999996</v>
      </c>
      <c r="O32" s="149">
        <v>2</v>
      </c>
      <c r="AA32" s="122">
        <v>12</v>
      </c>
      <c r="AB32" s="122">
        <v>0</v>
      </c>
      <c r="AC32" s="122">
        <v>11</v>
      </c>
      <c r="AZ32" s="122">
        <v>1</v>
      </c>
      <c r="BA32" s="122">
        <f t="shared" si="2"/>
        <v>58591.799999999996</v>
      </c>
      <c r="BB32" s="122">
        <f t="shared" si="3"/>
        <v>0</v>
      </c>
      <c r="BC32" s="122">
        <f t="shared" si="4"/>
        <v>0</v>
      </c>
      <c r="BD32" s="122">
        <f t="shared" si="5"/>
        <v>0</v>
      </c>
      <c r="BE32" s="122">
        <f t="shared" si="6"/>
        <v>0</v>
      </c>
      <c r="CZ32" s="122">
        <v>0</v>
      </c>
    </row>
    <row r="33" spans="1:104" x14ac:dyDescent="0.2">
      <c r="A33" s="150">
        <v>20</v>
      </c>
      <c r="B33" s="151"/>
      <c r="C33" s="182" t="s">
        <v>98</v>
      </c>
      <c r="D33" s="153" t="s">
        <v>67</v>
      </c>
      <c r="E33" s="154">
        <v>272.52</v>
      </c>
      <c r="F33" s="154">
        <v>480</v>
      </c>
      <c r="G33" s="155">
        <f t="shared" si="1"/>
        <v>130809.59999999999</v>
      </c>
      <c r="O33" s="149">
        <v>2</v>
      </c>
      <c r="AA33" s="122">
        <v>12</v>
      </c>
      <c r="AB33" s="122">
        <v>0</v>
      </c>
      <c r="AC33" s="122">
        <v>12</v>
      </c>
      <c r="AZ33" s="122">
        <v>1</v>
      </c>
      <c r="BA33" s="122">
        <f t="shared" si="2"/>
        <v>130809.59999999999</v>
      </c>
      <c r="BB33" s="122">
        <f t="shared" si="3"/>
        <v>0</v>
      </c>
      <c r="BC33" s="122">
        <f t="shared" si="4"/>
        <v>0</v>
      </c>
      <c r="BD33" s="122">
        <f t="shared" si="5"/>
        <v>0</v>
      </c>
      <c r="BE33" s="122">
        <f t="shared" si="6"/>
        <v>0</v>
      </c>
      <c r="CZ33" s="122">
        <v>0</v>
      </c>
    </row>
    <row r="34" spans="1:104" ht="22.5" x14ac:dyDescent="0.2">
      <c r="A34" s="150">
        <v>21</v>
      </c>
      <c r="B34" s="151"/>
      <c r="C34" s="183" t="s">
        <v>94</v>
      </c>
      <c r="D34" s="153" t="s">
        <v>67</v>
      </c>
      <c r="E34" s="154">
        <v>272.52</v>
      </c>
      <c r="F34" s="154">
        <v>520</v>
      </c>
      <c r="G34" s="155">
        <f t="shared" si="1"/>
        <v>141710.39999999999</v>
      </c>
      <c r="O34" s="149"/>
    </row>
    <row r="35" spans="1:104" x14ac:dyDescent="0.2">
      <c r="A35" s="150">
        <v>22</v>
      </c>
      <c r="B35" s="151"/>
      <c r="C35" s="182" t="s">
        <v>93</v>
      </c>
      <c r="D35" s="153" t="s">
        <v>67</v>
      </c>
      <c r="E35" s="154">
        <v>272.52</v>
      </c>
      <c r="F35" s="154">
        <v>320</v>
      </c>
      <c r="G35" s="155">
        <f t="shared" si="1"/>
        <v>87206.399999999994</v>
      </c>
      <c r="O35" s="149">
        <v>2</v>
      </c>
      <c r="AA35" s="122">
        <v>12</v>
      </c>
      <c r="AB35" s="122">
        <v>0</v>
      </c>
      <c r="AC35" s="122">
        <v>13</v>
      </c>
      <c r="AZ35" s="122">
        <v>1</v>
      </c>
      <c r="BA35" s="122">
        <f t="shared" si="2"/>
        <v>87206.399999999994</v>
      </c>
      <c r="BB35" s="122">
        <f t="shared" si="3"/>
        <v>0</v>
      </c>
      <c r="BC35" s="122">
        <f t="shared" si="4"/>
        <v>0</v>
      </c>
      <c r="BD35" s="122">
        <f t="shared" si="5"/>
        <v>0</v>
      </c>
      <c r="BE35" s="122">
        <f t="shared" si="6"/>
        <v>0</v>
      </c>
      <c r="CZ35" s="122">
        <v>0</v>
      </c>
    </row>
    <row r="36" spans="1:104" x14ac:dyDescent="0.2">
      <c r="A36" s="150">
        <v>23</v>
      </c>
      <c r="B36" s="151"/>
      <c r="C36" s="182" t="s">
        <v>95</v>
      </c>
      <c r="D36" s="153" t="s">
        <v>67</v>
      </c>
      <c r="E36" s="154">
        <v>272.52</v>
      </c>
      <c r="F36" s="154">
        <v>105</v>
      </c>
      <c r="G36" s="155">
        <f t="shared" si="1"/>
        <v>28614.6</v>
      </c>
      <c r="O36" s="149">
        <v>2</v>
      </c>
      <c r="AA36" s="122">
        <v>12</v>
      </c>
      <c r="AB36" s="122">
        <v>0</v>
      </c>
      <c r="AC36" s="122">
        <v>14</v>
      </c>
      <c r="AZ36" s="122">
        <v>1</v>
      </c>
      <c r="BA36" s="122">
        <f t="shared" si="2"/>
        <v>28614.6</v>
      </c>
      <c r="BB36" s="122">
        <f t="shared" si="3"/>
        <v>0</v>
      </c>
      <c r="BC36" s="122">
        <f t="shared" si="4"/>
        <v>0</v>
      </c>
      <c r="BD36" s="122">
        <f t="shared" si="5"/>
        <v>0</v>
      </c>
      <c r="BE36" s="122">
        <f t="shared" si="6"/>
        <v>0</v>
      </c>
      <c r="CZ36" s="122">
        <v>0</v>
      </c>
    </row>
    <row r="37" spans="1:104" x14ac:dyDescent="0.2">
      <c r="A37" s="156"/>
      <c r="B37" s="157" t="s">
        <v>65</v>
      </c>
      <c r="C37" s="158" t="str">
        <f>CONCATENATE(B28," ",C28)</f>
        <v>61b Úpravy povrchů vnitřní - SKLADBA S3</v>
      </c>
      <c r="D37" s="156"/>
      <c r="E37" s="159"/>
      <c r="F37" s="159"/>
      <c r="G37" s="160">
        <f>SUM(G28:G36)</f>
        <v>532776.6</v>
      </c>
      <c r="O37" s="149">
        <v>4</v>
      </c>
      <c r="BA37" s="161">
        <f>SUM(BA28:BA36)</f>
        <v>391066.19999999995</v>
      </c>
      <c r="BB37" s="161">
        <f>SUM(BB28:BB36)</f>
        <v>0</v>
      </c>
      <c r="BC37" s="161">
        <f>SUM(BC28:BC36)</f>
        <v>0</v>
      </c>
      <c r="BD37" s="161">
        <f>SUM(BD28:BD36)</f>
        <v>0</v>
      </c>
      <c r="BE37" s="161">
        <f>SUM(BE28:BE36)</f>
        <v>0</v>
      </c>
    </row>
    <row r="38" spans="1:104" x14ac:dyDescent="0.2">
      <c r="A38" s="142" t="s">
        <v>64</v>
      </c>
      <c r="B38" s="143" t="s">
        <v>103</v>
      </c>
      <c r="C38" s="144" t="s">
        <v>106</v>
      </c>
      <c r="D38" s="145"/>
      <c r="E38" s="146"/>
      <c r="F38" s="146"/>
      <c r="G38" s="147"/>
      <c r="H38" s="148"/>
      <c r="I38" s="148"/>
      <c r="O38" s="149">
        <v>1</v>
      </c>
    </row>
    <row r="39" spans="1:104" x14ac:dyDescent="0.2">
      <c r="A39" s="142">
        <v>24</v>
      </c>
      <c r="B39" s="143"/>
      <c r="C39" s="152" t="s">
        <v>78</v>
      </c>
      <c r="D39" s="145" t="s">
        <v>67</v>
      </c>
      <c r="E39" s="185">
        <v>92.64</v>
      </c>
      <c r="F39" s="146">
        <v>180</v>
      </c>
      <c r="G39" s="147">
        <f t="shared" ref="G39:G48" si="7">F39*E39</f>
        <v>16675.2</v>
      </c>
      <c r="H39" s="148"/>
      <c r="I39" s="148"/>
      <c r="O39" s="149"/>
    </row>
    <row r="40" spans="1:104" x14ac:dyDescent="0.2">
      <c r="A40" s="142">
        <v>25</v>
      </c>
      <c r="B40" s="143"/>
      <c r="C40" s="152" t="s">
        <v>79</v>
      </c>
      <c r="D40" s="145" t="s">
        <v>67</v>
      </c>
      <c r="E40" s="185">
        <v>92.64</v>
      </c>
      <c r="F40" s="146">
        <v>90</v>
      </c>
      <c r="G40" s="147">
        <f t="shared" si="7"/>
        <v>8337.6</v>
      </c>
      <c r="H40" s="148"/>
      <c r="I40" s="148"/>
      <c r="O40" s="149"/>
    </row>
    <row r="41" spans="1:104" x14ac:dyDescent="0.2">
      <c r="A41" s="142">
        <v>26</v>
      </c>
      <c r="B41" s="143"/>
      <c r="C41" s="152" t="s">
        <v>80</v>
      </c>
      <c r="D41" s="145" t="s">
        <v>67</v>
      </c>
      <c r="E41" s="185">
        <v>92.64</v>
      </c>
      <c r="F41" s="146">
        <v>45</v>
      </c>
      <c r="G41" s="147">
        <f t="shared" si="7"/>
        <v>4168.8</v>
      </c>
      <c r="H41" s="148"/>
      <c r="I41" s="148"/>
      <c r="O41" s="149"/>
    </row>
    <row r="42" spans="1:104" x14ac:dyDescent="0.2">
      <c r="A42" s="142">
        <v>27</v>
      </c>
      <c r="B42" s="143"/>
      <c r="C42" s="152" t="s">
        <v>82</v>
      </c>
      <c r="D42" s="145" t="s">
        <v>67</v>
      </c>
      <c r="E42" s="185">
        <v>92.64</v>
      </c>
      <c r="F42" s="146">
        <v>150</v>
      </c>
      <c r="G42" s="147">
        <f t="shared" si="7"/>
        <v>13896</v>
      </c>
      <c r="H42" s="148"/>
      <c r="I42" s="148"/>
      <c r="O42" s="149"/>
    </row>
    <row r="43" spans="1:104" x14ac:dyDescent="0.2">
      <c r="A43" s="142">
        <v>28</v>
      </c>
      <c r="B43" s="143"/>
      <c r="C43" s="152" t="s">
        <v>81</v>
      </c>
      <c r="D43" s="145" t="s">
        <v>67</v>
      </c>
      <c r="E43" s="185">
        <v>20</v>
      </c>
      <c r="F43" s="146">
        <v>190</v>
      </c>
      <c r="G43" s="147">
        <f t="shared" si="7"/>
        <v>3800</v>
      </c>
      <c r="H43" s="148"/>
      <c r="I43" s="148"/>
      <c r="O43" s="149"/>
    </row>
    <row r="44" spans="1:104" x14ac:dyDescent="0.2">
      <c r="A44" s="142">
        <v>29</v>
      </c>
      <c r="B44" s="143"/>
      <c r="C44" s="152" t="s">
        <v>83</v>
      </c>
      <c r="D44" s="145" t="s">
        <v>67</v>
      </c>
      <c r="E44" s="185">
        <v>92.64</v>
      </c>
      <c r="F44" s="146">
        <v>320</v>
      </c>
      <c r="G44" s="147">
        <f t="shared" si="7"/>
        <v>29644.799999999999</v>
      </c>
      <c r="H44" s="148"/>
      <c r="I44" s="148"/>
      <c r="O44" s="149"/>
    </row>
    <row r="45" spans="1:104" x14ac:dyDescent="0.2">
      <c r="A45" s="142">
        <v>30</v>
      </c>
      <c r="B45" s="143"/>
      <c r="C45" s="152" t="s">
        <v>84</v>
      </c>
      <c r="D45" s="145" t="s">
        <v>67</v>
      </c>
      <c r="E45" s="185">
        <v>92.64</v>
      </c>
      <c r="F45" s="146">
        <v>222</v>
      </c>
      <c r="G45" s="147">
        <f t="shared" si="7"/>
        <v>20566.080000000002</v>
      </c>
      <c r="H45" s="148"/>
      <c r="I45" s="148"/>
      <c r="O45" s="149"/>
    </row>
    <row r="46" spans="1:104" ht="22.5" x14ac:dyDescent="0.2">
      <c r="A46" s="142">
        <v>31</v>
      </c>
      <c r="B46" s="143"/>
      <c r="C46" s="183" t="s">
        <v>100</v>
      </c>
      <c r="D46" s="145" t="s">
        <v>67</v>
      </c>
      <c r="E46" s="185">
        <v>92.64</v>
      </c>
      <c r="F46" s="146">
        <v>720</v>
      </c>
      <c r="G46" s="147">
        <f t="shared" si="7"/>
        <v>66700.800000000003</v>
      </c>
      <c r="H46" s="148"/>
      <c r="I46" s="148"/>
      <c r="O46" s="149"/>
    </row>
    <row r="47" spans="1:104" ht="22.5" x14ac:dyDescent="0.2">
      <c r="A47" s="142">
        <v>32</v>
      </c>
      <c r="B47" s="143"/>
      <c r="C47" s="183" t="s">
        <v>101</v>
      </c>
      <c r="D47" s="145" t="s">
        <v>67</v>
      </c>
      <c r="E47" s="185">
        <v>92.64</v>
      </c>
      <c r="F47" s="146">
        <v>280</v>
      </c>
      <c r="G47" s="147">
        <f t="shared" si="7"/>
        <v>25939.200000000001</v>
      </c>
      <c r="H47" s="148"/>
      <c r="I47" s="148"/>
      <c r="O47" s="149"/>
    </row>
    <row r="48" spans="1:104" ht="22.5" x14ac:dyDescent="0.2">
      <c r="A48" s="142">
        <v>33</v>
      </c>
      <c r="B48" s="143"/>
      <c r="C48" s="183" t="s">
        <v>102</v>
      </c>
      <c r="D48" s="145" t="s">
        <v>67</v>
      </c>
      <c r="E48" s="185">
        <v>92.64</v>
      </c>
      <c r="F48" s="146">
        <v>360</v>
      </c>
      <c r="G48" s="147">
        <f t="shared" si="7"/>
        <v>33350.400000000001</v>
      </c>
      <c r="H48" s="148"/>
      <c r="I48" s="148"/>
      <c r="O48" s="149"/>
    </row>
    <row r="49" spans="1:104" x14ac:dyDescent="0.2">
      <c r="A49" s="156"/>
      <c r="B49" s="157" t="s">
        <v>65</v>
      </c>
      <c r="C49" s="158" t="str">
        <f>CONCATENATE(B38," ",C38)</f>
        <v>61c Úpravy povrchů vnější - SKLADBA S4</v>
      </c>
      <c r="D49" s="156"/>
      <c r="E49" s="159"/>
      <c r="F49" s="159"/>
      <c r="G49" s="160">
        <f>SUM(G38:G48)</f>
        <v>223078.88000000003</v>
      </c>
      <c r="O49" s="149">
        <v>4</v>
      </c>
      <c r="BA49" s="161">
        <f>SUM(BA38:BA48)</f>
        <v>0</v>
      </c>
      <c r="BB49" s="161">
        <f>SUM(BB38:BB48)</f>
        <v>0</v>
      </c>
      <c r="BC49" s="161">
        <f>SUM(BC38:BC48)</f>
        <v>0</v>
      </c>
      <c r="BD49" s="161">
        <f>SUM(BD38:BD48)</f>
        <v>0</v>
      </c>
      <c r="BE49" s="161">
        <f>SUM(BE38:BE48)</f>
        <v>0</v>
      </c>
    </row>
    <row r="50" spans="1:104" x14ac:dyDescent="0.2">
      <c r="A50" s="142" t="s">
        <v>64</v>
      </c>
      <c r="B50" s="143" t="s">
        <v>104</v>
      </c>
      <c r="C50" s="144" t="s">
        <v>105</v>
      </c>
      <c r="D50" s="145"/>
      <c r="E50" s="146"/>
      <c r="F50" s="146"/>
      <c r="G50" s="147"/>
      <c r="H50" s="148"/>
      <c r="I50" s="148"/>
      <c r="O50" s="149">
        <v>1</v>
      </c>
    </row>
    <row r="51" spans="1:104" x14ac:dyDescent="0.2">
      <c r="A51" s="142">
        <v>34</v>
      </c>
      <c r="B51" s="143"/>
      <c r="C51" s="152" t="s">
        <v>78</v>
      </c>
      <c r="D51" s="145" t="s">
        <v>67</v>
      </c>
      <c r="E51" s="185">
        <v>4.0599999999999996</v>
      </c>
      <c r="F51" s="146">
        <v>180</v>
      </c>
      <c r="G51" s="147">
        <f t="shared" ref="G51:G58" si="8">F51*E51</f>
        <v>730.8</v>
      </c>
      <c r="H51" s="148"/>
      <c r="I51" s="148"/>
      <c r="O51" s="149"/>
    </row>
    <row r="52" spans="1:104" x14ac:dyDescent="0.2">
      <c r="A52" s="142">
        <v>35</v>
      </c>
      <c r="B52" s="143"/>
      <c r="C52" s="152" t="s">
        <v>79</v>
      </c>
      <c r="D52" s="145" t="s">
        <v>67</v>
      </c>
      <c r="E52" s="185">
        <v>4.0599999999999996</v>
      </c>
      <c r="F52" s="146">
        <v>90</v>
      </c>
      <c r="G52" s="147">
        <f t="shared" si="8"/>
        <v>365.4</v>
      </c>
      <c r="H52" s="148"/>
      <c r="I52" s="148"/>
      <c r="O52" s="149"/>
    </row>
    <row r="53" spans="1:104" x14ac:dyDescent="0.2">
      <c r="A53" s="142">
        <v>36</v>
      </c>
      <c r="B53" s="143"/>
      <c r="C53" s="152" t="s">
        <v>80</v>
      </c>
      <c r="D53" s="145" t="s">
        <v>67</v>
      </c>
      <c r="E53" s="185">
        <v>4.0599999999999996</v>
      </c>
      <c r="F53" s="146">
        <v>45</v>
      </c>
      <c r="G53" s="147">
        <f t="shared" si="8"/>
        <v>182.7</v>
      </c>
      <c r="H53" s="148"/>
      <c r="I53" s="148"/>
      <c r="O53" s="149"/>
    </row>
    <row r="54" spans="1:104" x14ac:dyDescent="0.2">
      <c r="A54" s="142">
        <v>37</v>
      </c>
      <c r="B54" s="143"/>
      <c r="C54" s="152" t="s">
        <v>82</v>
      </c>
      <c r="D54" s="145" t="s">
        <v>67</v>
      </c>
      <c r="E54" s="185">
        <v>4.0599999999999996</v>
      </c>
      <c r="F54" s="146">
        <v>150</v>
      </c>
      <c r="G54" s="147">
        <f t="shared" si="8"/>
        <v>608.99999999999989</v>
      </c>
      <c r="H54" s="148"/>
      <c r="I54" s="148"/>
      <c r="O54" s="149"/>
    </row>
    <row r="55" spans="1:104" x14ac:dyDescent="0.2">
      <c r="A55" s="142">
        <v>38</v>
      </c>
      <c r="B55" s="143"/>
      <c r="C55" s="152" t="s">
        <v>81</v>
      </c>
      <c r="D55" s="145" t="s">
        <v>67</v>
      </c>
      <c r="E55" s="185">
        <v>4.0599999999999996</v>
      </c>
      <c r="F55" s="146">
        <v>190</v>
      </c>
      <c r="G55" s="147">
        <f t="shared" si="8"/>
        <v>771.4</v>
      </c>
      <c r="H55" s="148"/>
      <c r="I55" s="148"/>
      <c r="O55" s="149"/>
    </row>
    <row r="56" spans="1:104" x14ac:dyDescent="0.2">
      <c r="A56" s="142">
        <v>39</v>
      </c>
      <c r="B56" s="143"/>
      <c r="C56" s="152" t="s">
        <v>83</v>
      </c>
      <c r="D56" s="145" t="s">
        <v>67</v>
      </c>
      <c r="E56" s="185">
        <v>4.0599999999999996</v>
      </c>
      <c r="F56" s="146">
        <v>320</v>
      </c>
      <c r="G56" s="147">
        <f t="shared" si="8"/>
        <v>1299.1999999999998</v>
      </c>
      <c r="H56" s="148"/>
      <c r="I56" s="148"/>
      <c r="O56" s="149"/>
    </row>
    <row r="57" spans="1:104" x14ac:dyDescent="0.2">
      <c r="A57" s="142">
        <v>40</v>
      </c>
      <c r="B57" s="143"/>
      <c r="C57" s="152" t="s">
        <v>84</v>
      </c>
      <c r="D57" s="145" t="s">
        <v>67</v>
      </c>
      <c r="E57" s="185">
        <v>4.0599999999999996</v>
      </c>
      <c r="F57" s="146">
        <v>222</v>
      </c>
      <c r="G57" s="147">
        <f t="shared" si="8"/>
        <v>901.31999999999994</v>
      </c>
      <c r="H57" s="148"/>
      <c r="I57" s="148"/>
      <c r="O57" s="149"/>
    </row>
    <row r="58" spans="1:104" ht="22.5" x14ac:dyDescent="0.2">
      <c r="A58" s="142">
        <v>41</v>
      </c>
      <c r="B58" s="143"/>
      <c r="C58" s="183" t="s">
        <v>100</v>
      </c>
      <c r="D58" s="145" t="s">
        <v>67</v>
      </c>
      <c r="E58" s="185">
        <v>4.0599999999999996</v>
      </c>
      <c r="F58" s="146">
        <v>720</v>
      </c>
      <c r="G58" s="147">
        <f t="shared" si="8"/>
        <v>2923.2</v>
      </c>
      <c r="H58" s="148"/>
      <c r="I58" s="148"/>
      <c r="O58" s="149"/>
    </row>
    <row r="59" spans="1:104" x14ac:dyDescent="0.2">
      <c r="A59" s="156"/>
      <c r="B59" s="157" t="s">
        <v>65</v>
      </c>
      <c r="C59" s="158" t="str">
        <f>CONCATENATE(B50," ",C50)</f>
        <v>61d Úpravy povrchů vnitřní - SKLADBA S5</v>
      </c>
      <c r="D59" s="156"/>
      <c r="E59" s="159"/>
      <c r="F59" s="159"/>
      <c r="G59" s="160">
        <f>SUM(G50:G58)</f>
        <v>7783.0199999999995</v>
      </c>
      <c r="O59" s="149">
        <v>4</v>
      </c>
      <c r="BA59" s="161">
        <f>SUM(BA50:BA58)</f>
        <v>0</v>
      </c>
      <c r="BB59" s="161">
        <f>SUM(BB50:BB58)</f>
        <v>0</v>
      </c>
      <c r="BC59" s="161">
        <f>SUM(BC50:BC58)</f>
        <v>0</v>
      </c>
      <c r="BD59" s="161">
        <f>SUM(BD50:BD58)</f>
        <v>0</v>
      </c>
      <c r="BE59" s="161">
        <f>SUM(BE50:BE58)</f>
        <v>0</v>
      </c>
    </row>
    <row r="60" spans="1:104" x14ac:dyDescent="0.2">
      <c r="A60" s="142" t="s">
        <v>64</v>
      </c>
      <c r="B60" s="143" t="s">
        <v>107</v>
      </c>
      <c r="C60" s="144" t="s">
        <v>113</v>
      </c>
      <c r="D60" s="145"/>
      <c r="E60" s="146"/>
      <c r="F60" s="146"/>
      <c r="G60" s="147"/>
      <c r="H60" s="148"/>
      <c r="I60" s="148"/>
      <c r="O60" s="149">
        <v>1</v>
      </c>
    </row>
    <row r="61" spans="1:104" x14ac:dyDescent="0.2">
      <c r="A61" s="150">
        <v>42</v>
      </c>
      <c r="B61" s="151"/>
      <c r="C61" s="152" t="s">
        <v>108</v>
      </c>
      <c r="D61" s="153" t="s">
        <v>69</v>
      </c>
      <c r="E61" s="154">
        <v>32.159799999999997</v>
      </c>
      <c r="F61" s="154">
        <v>950</v>
      </c>
      <c r="G61" s="155">
        <f>E61*F61</f>
        <v>30551.809999999998</v>
      </c>
      <c r="O61" s="149">
        <v>2</v>
      </c>
      <c r="AA61" s="122">
        <v>12</v>
      </c>
      <c r="AB61" s="122">
        <v>0</v>
      </c>
      <c r="AC61" s="122">
        <v>17</v>
      </c>
      <c r="AZ61" s="122">
        <v>2</v>
      </c>
      <c r="BA61" s="122">
        <f>IF(AZ61=1,G61,0)</f>
        <v>0</v>
      </c>
      <c r="BB61" s="122">
        <f>IF(AZ61=2,G61,0)</f>
        <v>30551.809999999998</v>
      </c>
      <c r="BC61" s="122">
        <f>IF(AZ61=3,G61,0)</f>
        <v>0</v>
      </c>
      <c r="BD61" s="122">
        <f>IF(AZ61=4,G61,0)</f>
        <v>0</v>
      </c>
      <c r="BE61" s="122">
        <f>IF(AZ61=5,G61,0)</f>
        <v>0</v>
      </c>
      <c r="CZ61" s="122">
        <v>0</v>
      </c>
    </row>
    <row r="62" spans="1:104" x14ac:dyDescent="0.2">
      <c r="A62" s="156"/>
      <c r="B62" s="157" t="s">
        <v>65</v>
      </c>
      <c r="C62" s="158" t="str">
        <f>CONCATENATE(B60," ",C60)</f>
        <v>70 Přesun hmot - SANACE</v>
      </c>
      <c r="D62" s="156"/>
      <c r="E62" s="159"/>
      <c r="F62" s="159"/>
      <c r="G62" s="160">
        <f>SUM(G60:G61)</f>
        <v>30551.809999999998</v>
      </c>
      <c r="O62" s="149">
        <v>4</v>
      </c>
      <c r="BA62" s="161">
        <f>SUM(BA60:BA61)</f>
        <v>0</v>
      </c>
      <c r="BB62" s="161">
        <f>SUM(BB60:BB61)</f>
        <v>30551.809999999998</v>
      </c>
      <c r="BC62" s="161">
        <f>SUM(BC60:BC61)</f>
        <v>0</v>
      </c>
      <c r="BD62" s="161">
        <f>SUM(BD60:BD61)</f>
        <v>0</v>
      </c>
      <c r="BE62" s="161">
        <f>SUM(BE60:BE61)</f>
        <v>0</v>
      </c>
    </row>
    <row r="63" spans="1:104" x14ac:dyDescent="0.2">
      <c r="A63" s="142" t="s">
        <v>64</v>
      </c>
      <c r="B63" s="143" t="s">
        <v>110</v>
      </c>
      <c r="C63" s="144" t="s">
        <v>109</v>
      </c>
      <c r="D63" s="145"/>
      <c r="E63" s="146"/>
      <c r="F63" s="146"/>
      <c r="G63" s="147"/>
      <c r="H63" s="148"/>
      <c r="I63" s="148"/>
      <c r="O63" s="149">
        <v>1</v>
      </c>
    </row>
    <row r="64" spans="1:104" x14ac:dyDescent="0.2">
      <c r="A64" s="150">
        <v>43</v>
      </c>
      <c r="B64" s="151"/>
      <c r="C64" s="152" t="s">
        <v>111</v>
      </c>
      <c r="D64" s="153" t="s">
        <v>69</v>
      </c>
      <c r="E64" s="154">
        <v>48.52</v>
      </c>
      <c r="F64" s="154">
        <v>350</v>
      </c>
      <c r="G64" s="155">
        <f>E64*F64</f>
        <v>16982</v>
      </c>
      <c r="O64" s="149">
        <v>2</v>
      </c>
      <c r="AA64" s="122">
        <v>12</v>
      </c>
      <c r="AB64" s="122">
        <v>0</v>
      </c>
      <c r="AC64" s="122">
        <v>18</v>
      </c>
      <c r="AZ64" s="122">
        <v>2</v>
      </c>
      <c r="BA64" s="122">
        <f>IF(AZ64=1,G64,0)</f>
        <v>0</v>
      </c>
      <c r="BB64" s="122">
        <f>IF(AZ64=2,G64,0)</f>
        <v>16982</v>
      </c>
      <c r="BC64" s="122">
        <f>IF(AZ64=3,G64,0)</f>
        <v>0</v>
      </c>
      <c r="BD64" s="122">
        <f>IF(AZ64=4,G64,0)</f>
        <v>0</v>
      </c>
      <c r="BE64" s="122">
        <f>IF(AZ64=5,G64,0)</f>
        <v>0</v>
      </c>
      <c r="CZ64" s="122">
        <v>5.6730000000000003E-2</v>
      </c>
    </row>
    <row r="65" spans="1:104" x14ac:dyDescent="0.2">
      <c r="A65" s="156"/>
      <c r="B65" s="157" t="s">
        <v>65</v>
      </c>
      <c r="C65" s="158" t="str">
        <f>CONCATENATE(B63," ",C63)</f>
        <v>71 Uložení sutí - skládka</v>
      </c>
      <c r="D65" s="156"/>
      <c r="E65" s="159"/>
      <c r="F65" s="159"/>
      <c r="G65" s="160">
        <f>SUM(G63:G64)</f>
        <v>16982</v>
      </c>
      <c r="O65" s="149">
        <v>4</v>
      </c>
      <c r="BA65" s="161">
        <f>SUM(BA63:BA64)</f>
        <v>0</v>
      </c>
      <c r="BB65" s="161">
        <f>SUM(BB63:BB64)</f>
        <v>16982</v>
      </c>
      <c r="BC65" s="161">
        <f>SUM(BC63:BC64)</f>
        <v>0</v>
      </c>
      <c r="BD65" s="161">
        <f>SUM(BD63:BD64)</f>
        <v>0</v>
      </c>
      <c r="BE65" s="161">
        <f>SUM(BE63:BE64)</f>
        <v>0</v>
      </c>
    </row>
    <row r="66" spans="1:104" x14ac:dyDescent="0.2">
      <c r="A66" s="142" t="s">
        <v>64</v>
      </c>
      <c r="B66" s="143" t="s">
        <v>112</v>
      </c>
      <c r="C66" s="144" t="s">
        <v>114</v>
      </c>
      <c r="D66" s="145"/>
      <c r="E66" s="146"/>
      <c r="F66" s="146"/>
      <c r="G66" s="147"/>
      <c r="H66" s="148"/>
      <c r="I66" s="148"/>
      <c r="O66" s="149">
        <v>1</v>
      </c>
    </row>
    <row r="67" spans="1:104" x14ac:dyDescent="0.2">
      <c r="A67" s="150">
        <v>44</v>
      </c>
      <c r="B67" s="151"/>
      <c r="C67" s="152" t="s">
        <v>115</v>
      </c>
      <c r="D67" s="153" t="s">
        <v>69</v>
      </c>
      <c r="E67" s="154">
        <v>48.52</v>
      </c>
      <c r="F67" s="154">
        <v>1200</v>
      </c>
      <c r="G67" s="155">
        <f>E67*F67</f>
        <v>58224.000000000007</v>
      </c>
      <c r="O67" s="149">
        <v>2</v>
      </c>
      <c r="AA67" s="122">
        <v>12</v>
      </c>
      <c r="AB67" s="122">
        <v>0</v>
      </c>
      <c r="AC67" s="122">
        <v>19</v>
      </c>
      <c r="AZ67" s="122">
        <v>2</v>
      </c>
      <c r="BA67" s="122">
        <f>IF(AZ67=1,G67,0)</f>
        <v>0</v>
      </c>
      <c r="BB67" s="122">
        <f>IF(AZ67=2,G67,0)</f>
        <v>58224.000000000007</v>
      </c>
      <c r="BC67" s="122">
        <f>IF(AZ67=3,G67,0)</f>
        <v>0</v>
      </c>
      <c r="BD67" s="122">
        <f>IF(AZ67=4,G67,0)</f>
        <v>0</v>
      </c>
      <c r="BE67" s="122">
        <f>IF(AZ67=5,G67,0)</f>
        <v>0</v>
      </c>
      <c r="CZ67" s="122">
        <v>0</v>
      </c>
    </row>
    <row r="68" spans="1:104" x14ac:dyDescent="0.2">
      <c r="A68" s="150">
        <v>45</v>
      </c>
      <c r="B68" s="151"/>
      <c r="C68" s="152" t="s">
        <v>116</v>
      </c>
      <c r="D68" s="153" t="s">
        <v>69</v>
      </c>
      <c r="E68" s="154">
        <v>48.52</v>
      </c>
      <c r="F68" s="154">
        <v>650</v>
      </c>
      <c r="G68" s="155">
        <f>E68*F68</f>
        <v>31538.000000000004</v>
      </c>
      <c r="O68" s="149">
        <v>2</v>
      </c>
      <c r="AA68" s="122">
        <v>12</v>
      </c>
      <c r="AB68" s="122">
        <v>0</v>
      </c>
      <c r="AC68" s="122">
        <v>20</v>
      </c>
      <c r="AZ68" s="122">
        <v>2</v>
      </c>
      <c r="BA68" s="122">
        <f>IF(AZ68=1,G68,0)</f>
        <v>0</v>
      </c>
      <c r="BB68" s="122">
        <f>IF(AZ68=2,G68,0)</f>
        <v>31538.000000000004</v>
      </c>
      <c r="BC68" s="122">
        <f>IF(AZ68=3,G68,0)</f>
        <v>0</v>
      </c>
      <c r="BD68" s="122">
        <f>IF(AZ68=4,G68,0)</f>
        <v>0</v>
      </c>
      <c r="BE68" s="122">
        <f>IF(AZ68=5,G68,0)</f>
        <v>0</v>
      </c>
      <c r="CZ68" s="122">
        <v>3.4000000000000002E-4</v>
      </c>
    </row>
    <row r="69" spans="1:104" x14ac:dyDescent="0.2">
      <c r="A69" s="156"/>
      <c r="B69" s="157" t="s">
        <v>65</v>
      </c>
      <c r="C69" s="158" t="str">
        <f>CONCATENATE(B66," ",C66)</f>
        <v>72 Vnitrostaveništní přesun hmot-bourání</v>
      </c>
      <c r="D69" s="156"/>
      <c r="E69" s="159"/>
      <c r="F69" s="159"/>
      <c r="G69" s="160">
        <f>SUM(G66:G68)</f>
        <v>89762.000000000015</v>
      </c>
      <c r="O69" s="149">
        <v>4</v>
      </c>
      <c r="BA69" s="161">
        <f>SUM(BA66:BA68)</f>
        <v>0</v>
      </c>
      <c r="BB69" s="161">
        <f>SUM(BB66:BB68)</f>
        <v>89762.000000000015</v>
      </c>
      <c r="BC69" s="161">
        <f>SUM(BC66:BC68)</f>
        <v>0</v>
      </c>
      <c r="BD69" s="161">
        <f>SUM(BD66:BD68)</f>
        <v>0</v>
      </c>
      <c r="BE69" s="161">
        <f>SUM(BE66:BE68)</f>
        <v>0</v>
      </c>
    </row>
    <row r="70" spans="1:104" x14ac:dyDescent="0.2">
      <c r="A70" s="142" t="s">
        <v>64</v>
      </c>
      <c r="B70" s="143" t="s">
        <v>117</v>
      </c>
      <c r="C70" s="144" t="s">
        <v>70</v>
      </c>
      <c r="D70" s="145"/>
      <c r="E70" s="146"/>
      <c r="F70" s="146"/>
      <c r="G70" s="147"/>
      <c r="H70" s="148"/>
      <c r="I70" s="148"/>
      <c r="O70" s="149">
        <v>1</v>
      </c>
    </row>
    <row r="71" spans="1:104" ht="22.5" x14ac:dyDescent="0.2">
      <c r="A71" s="150">
        <v>46</v>
      </c>
      <c r="B71" s="151"/>
      <c r="C71" s="152" t="s">
        <v>71</v>
      </c>
      <c r="D71" s="153" t="s">
        <v>118</v>
      </c>
      <c r="E71" s="154">
        <v>1</v>
      </c>
      <c r="F71" s="154">
        <v>710586</v>
      </c>
      <c r="G71" s="155">
        <f>E71*F71</f>
        <v>710586</v>
      </c>
      <c r="O71" s="149">
        <v>2</v>
      </c>
      <c r="AA71" s="122">
        <v>12</v>
      </c>
      <c r="AB71" s="122">
        <v>0</v>
      </c>
      <c r="AC71" s="122">
        <v>21</v>
      </c>
      <c r="AZ71" s="122">
        <v>4</v>
      </c>
      <c r="BA71" s="122">
        <f>IF(AZ71=1,G71,0)</f>
        <v>0</v>
      </c>
      <c r="BB71" s="122">
        <f>IF(AZ71=2,G71,0)</f>
        <v>0</v>
      </c>
      <c r="BC71" s="122">
        <f>IF(AZ71=3,G71,0)</f>
        <v>0</v>
      </c>
      <c r="BD71" s="122">
        <f>IF(AZ71=4,G71,0)</f>
        <v>710586</v>
      </c>
      <c r="BE71" s="122">
        <f>IF(AZ71=5,G71,0)</f>
        <v>0</v>
      </c>
      <c r="CZ71" s="122">
        <v>0</v>
      </c>
    </row>
    <row r="72" spans="1:104" x14ac:dyDescent="0.2">
      <c r="A72" s="156"/>
      <c r="B72" s="157" t="s">
        <v>65</v>
      </c>
      <c r="C72" s="158" t="str">
        <f>CONCATENATE(B70," ",C70)</f>
        <v>73 Elektromontáže</v>
      </c>
      <c r="D72" s="156"/>
      <c r="E72" s="159"/>
      <c r="F72" s="159"/>
      <c r="G72" s="160">
        <f>SUM(G70:G71)</f>
        <v>710586</v>
      </c>
      <c r="O72" s="149">
        <v>4</v>
      </c>
      <c r="BA72" s="161">
        <f>SUM(BA70:BA71)</f>
        <v>0</v>
      </c>
      <c r="BB72" s="161">
        <f>SUM(BB70:BB71)</f>
        <v>0</v>
      </c>
      <c r="BC72" s="161">
        <f>SUM(BC70:BC71)</f>
        <v>0</v>
      </c>
      <c r="BD72" s="161">
        <f>SUM(BD70:BD71)</f>
        <v>710586</v>
      </c>
      <c r="BE72" s="161">
        <f>SUM(BE70:BE71)</f>
        <v>0</v>
      </c>
    </row>
    <row r="73" spans="1:104" x14ac:dyDescent="0.2">
      <c r="A73" s="123"/>
      <c r="B73" s="123"/>
      <c r="C73" s="123"/>
      <c r="D73" s="123"/>
      <c r="E73" s="123"/>
      <c r="F73" s="123"/>
      <c r="G73" s="123"/>
    </row>
    <row r="74" spans="1:104" x14ac:dyDescent="0.2">
      <c r="E74" s="122"/>
    </row>
    <row r="75" spans="1:104" x14ac:dyDescent="0.2">
      <c r="E75" s="122"/>
    </row>
    <row r="76" spans="1:104" x14ac:dyDescent="0.2">
      <c r="E76" s="122"/>
    </row>
    <row r="77" spans="1:104" x14ac:dyDescent="0.2">
      <c r="E77" s="122"/>
    </row>
    <row r="78" spans="1:104" x14ac:dyDescent="0.2">
      <c r="E78" s="122"/>
    </row>
    <row r="79" spans="1:104" x14ac:dyDescent="0.2">
      <c r="E79" s="122"/>
    </row>
    <row r="80" spans="1:104" x14ac:dyDescent="0.2">
      <c r="E80" s="122"/>
    </row>
    <row r="81" spans="1:7" x14ac:dyDescent="0.2">
      <c r="E81" s="122"/>
    </row>
    <row r="82" spans="1:7" x14ac:dyDescent="0.2">
      <c r="E82" s="122"/>
    </row>
    <row r="83" spans="1:7" x14ac:dyDescent="0.2">
      <c r="E83" s="122"/>
    </row>
    <row r="84" spans="1:7" x14ac:dyDescent="0.2">
      <c r="E84" s="122"/>
    </row>
    <row r="85" spans="1:7" x14ac:dyDescent="0.2">
      <c r="E85" s="122"/>
    </row>
    <row r="86" spans="1:7" x14ac:dyDescent="0.2">
      <c r="E86" s="122"/>
    </row>
    <row r="87" spans="1:7" x14ac:dyDescent="0.2">
      <c r="E87" s="122"/>
    </row>
    <row r="88" spans="1:7" x14ac:dyDescent="0.2">
      <c r="E88" s="122"/>
    </row>
    <row r="89" spans="1:7" x14ac:dyDescent="0.2">
      <c r="E89" s="122"/>
    </row>
    <row r="90" spans="1:7" x14ac:dyDescent="0.2">
      <c r="E90" s="122"/>
    </row>
    <row r="91" spans="1:7" x14ac:dyDescent="0.2">
      <c r="E91" s="122"/>
    </row>
    <row r="92" spans="1:7" x14ac:dyDescent="0.2">
      <c r="E92" s="122"/>
    </row>
    <row r="93" spans="1:7" x14ac:dyDescent="0.2">
      <c r="E93" s="122"/>
    </row>
    <row r="94" spans="1:7" x14ac:dyDescent="0.2">
      <c r="E94" s="122"/>
    </row>
    <row r="95" spans="1:7" x14ac:dyDescent="0.2">
      <c r="E95" s="122"/>
    </row>
    <row r="96" spans="1:7" x14ac:dyDescent="0.2">
      <c r="A96" s="162"/>
      <c r="B96" s="162"/>
      <c r="C96" s="162"/>
      <c r="D96" s="162"/>
      <c r="E96" s="162"/>
      <c r="F96" s="162"/>
      <c r="G96" s="162"/>
    </row>
    <row r="97" spans="1:7" x14ac:dyDescent="0.2">
      <c r="A97" s="162"/>
      <c r="B97" s="162"/>
      <c r="C97" s="162"/>
      <c r="D97" s="162"/>
      <c r="E97" s="162"/>
      <c r="F97" s="162"/>
      <c r="G97" s="162"/>
    </row>
    <row r="98" spans="1:7" x14ac:dyDescent="0.2">
      <c r="A98" s="162"/>
      <c r="B98" s="162"/>
      <c r="C98" s="162"/>
      <c r="D98" s="162"/>
      <c r="E98" s="162"/>
      <c r="F98" s="162"/>
      <c r="G98" s="162"/>
    </row>
    <row r="99" spans="1:7" x14ac:dyDescent="0.2">
      <c r="A99" s="162"/>
      <c r="B99" s="162"/>
      <c r="C99" s="162"/>
      <c r="D99" s="162"/>
      <c r="E99" s="162"/>
      <c r="F99" s="162"/>
      <c r="G99" s="162"/>
    </row>
    <row r="100" spans="1:7" x14ac:dyDescent="0.2">
      <c r="E100" s="122"/>
    </row>
    <row r="101" spans="1:7" x14ac:dyDescent="0.2">
      <c r="E101" s="122"/>
    </row>
    <row r="102" spans="1:7" x14ac:dyDescent="0.2">
      <c r="E102" s="122"/>
    </row>
    <row r="103" spans="1:7" x14ac:dyDescent="0.2">
      <c r="E103" s="122"/>
    </row>
    <row r="104" spans="1:7" x14ac:dyDescent="0.2">
      <c r="E104" s="122"/>
    </row>
    <row r="105" spans="1:7" x14ac:dyDescent="0.2">
      <c r="E105" s="122"/>
    </row>
    <row r="106" spans="1:7" x14ac:dyDescent="0.2">
      <c r="E106" s="122"/>
    </row>
    <row r="107" spans="1:7" x14ac:dyDescent="0.2">
      <c r="E107" s="122"/>
    </row>
    <row r="108" spans="1:7" x14ac:dyDescent="0.2">
      <c r="E108" s="122"/>
    </row>
    <row r="109" spans="1:7" x14ac:dyDescent="0.2">
      <c r="E109" s="122"/>
    </row>
    <row r="110" spans="1:7" x14ac:dyDescent="0.2">
      <c r="E110" s="122"/>
    </row>
    <row r="111" spans="1:7" x14ac:dyDescent="0.2">
      <c r="E111" s="122"/>
    </row>
    <row r="112" spans="1:7" x14ac:dyDescent="0.2">
      <c r="E112" s="122"/>
    </row>
    <row r="113" spans="5:5" x14ac:dyDescent="0.2">
      <c r="E113" s="122"/>
    </row>
    <row r="114" spans="5:5" x14ac:dyDescent="0.2">
      <c r="E114" s="122"/>
    </row>
    <row r="115" spans="5:5" x14ac:dyDescent="0.2">
      <c r="E115" s="122"/>
    </row>
    <row r="116" spans="5:5" x14ac:dyDescent="0.2">
      <c r="E116" s="122"/>
    </row>
    <row r="117" spans="5:5" x14ac:dyDescent="0.2">
      <c r="E117" s="122"/>
    </row>
    <row r="118" spans="5:5" x14ac:dyDescent="0.2">
      <c r="E118" s="122"/>
    </row>
    <row r="119" spans="5:5" x14ac:dyDescent="0.2">
      <c r="E119" s="122"/>
    </row>
    <row r="120" spans="5:5" x14ac:dyDescent="0.2">
      <c r="E120" s="122"/>
    </row>
    <row r="121" spans="5:5" x14ac:dyDescent="0.2">
      <c r="E121" s="122"/>
    </row>
    <row r="122" spans="5:5" x14ac:dyDescent="0.2">
      <c r="E122" s="122"/>
    </row>
    <row r="123" spans="5:5" x14ac:dyDescent="0.2">
      <c r="E123" s="122"/>
    </row>
    <row r="124" spans="5:5" x14ac:dyDescent="0.2">
      <c r="E124" s="122"/>
    </row>
    <row r="125" spans="5:5" x14ac:dyDescent="0.2">
      <c r="E125" s="122"/>
    </row>
    <row r="126" spans="5:5" x14ac:dyDescent="0.2">
      <c r="E126" s="122"/>
    </row>
    <row r="127" spans="5:5" x14ac:dyDescent="0.2">
      <c r="E127" s="122"/>
    </row>
    <row r="128" spans="5:5" x14ac:dyDescent="0.2">
      <c r="E128" s="122"/>
    </row>
    <row r="129" spans="1:7" x14ac:dyDescent="0.2">
      <c r="E129" s="122"/>
    </row>
    <row r="130" spans="1:7" x14ac:dyDescent="0.2">
      <c r="E130" s="122"/>
    </row>
    <row r="131" spans="1:7" x14ac:dyDescent="0.2">
      <c r="A131" s="163"/>
      <c r="B131" s="163"/>
    </row>
    <row r="132" spans="1:7" x14ac:dyDescent="0.2">
      <c r="A132" s="162"/>
      <c r="B132" s="162"/>
      <c r="C132" s="165"/>
      <c r="D132" s="165"/>
      <c r="E132" s="166"/>
      <c r="F132" s="165"/>
      <c r="G132" s="167"/>
    </row>
    <row r="133" spans="1:7" x14ac:dyDescent="0.2">
      <c r="A133" s="168"/>
      <c r="B133" s="168"/>
      <c r="C133" s="162"/>
      <c r="D133" s="162"/>
      <c r="E133" s="169"/>
      <c r="F133" s="162"/>
      <c r="G133" s="162"/>
    </row>
    <row r="134" spans="1:7" x14ac:dyDescent="0.2">
      <c r="A134" s="162"/>
      <c r="B134" s="162"/>
      <c r="C134" s="162"/>
      <c r="D134" s="162"/>
      <c r="E134" s="169"/>
      <c r="F134" s="162"/>
      <c r="G134" s="162"/>
    </row>
    <row r="135" spans="1:7" x14ac:dyDescent="0.2">
      <c r="A135" s="162"/>
      <c r="B135" s="162"/>
      <c r="C135" s="162"/>
      <c r="D135" s="162"/>
      <c r="E135" s="169"/>
      <c r="F135" s="162"/>
      <c r="G135" s="162"/>
    </row>
    <row r="136" spans="1:7" x14ac:dyDescent="0.2">
      <c r="A136" s="162"/>
      <c r="B136" s="162"/>
      <c r="C136" s="162"/>
      <c r="D136" s="162"/>
      <c r="E136" s="169"/>
      <c r="F136" s="162"/>
      <c r="G136" s="162"/>
    </row>
    <row r="137" spans="1:7" x14ac:dyDescent="0.2">
      <c r="A137" s="162"/>
      <c r="B137" s="162"/>
      <c r="C137" s="162"/>
      <c r="D137" s="162"/>
      <c r="E137" s="169"/>
      <c r="F137" s="162"/>
      <c r="G137" s="162"/>
    </row>
    <row r="138" spans="1:7" x14ac:dyDescent="0.2">
      <c r="A138" s="162"/>
      <c r="B138" s="162"/>
      <c r="C138" s="162"/>
      <c r="D138" s="162"/>
      <c r="E138" s="169"/>
      <c r="F138" s="162"/>
      <c r="G138" s="162"/>
    </row>
    <row r="139" spans="1:7" x14ac:dyDescent="0.2">
      <c r="A139" s="162"/>
      <c r="B139" s="162"/>
      <c r="C139" s="162"/>
      <c r="D139" s="162"/>
      <c r="E139" s="169"/>
      <c r="F139" s="162"/>
      <c r="G139" s="162"/>
    </row>
    <row r="140" spans="1:7" x14ac:dyDescent="0.2">
      <c r="A140" s="162"/>
      <c r="B140" s="162"/>
      <c r="C140" s="162"/>
      <c r="D140" s="162"/>
      <c r="E140" s="169"/>
      <c r="F140" s="162"/>
      <c r="G140" s="162"/>
    </row>
    <row r="141" spans="1:7" x14ac:dyDescent="0.2">
      <c r="A141" s="162"/>
      <c r="B141" s="162"/>
      <c r="C141" s="162"/>
      <c r="D141" s="162"/>
      <c r="E141" s="169"/>
      <c r="F141" s="162"/>
      <c r="G141" s="162"/>
    </row>
    <row r="142" spans="1:7" x14ac:dyDescent="0.2">
      <c r="A142" s="162"/>
      <c r="B142" s="162"/>
      <c r="C142" s="162"/>
      <c r="D142" s="162"/>
      <c r="E142" s="169"/>
      <c r="F142" s="162"/>
      <c r="G142" s="162"/>
    </row>
    <row r="143" spans="1:7" x14ac:dyDescent="0.2">
      <c r="A143" s="162"/>
      <c r="B143" s="162"/>
      <c r="C143" s="162"/>
      <c r="D143" s="162"/>
      <c r="E143" s="169"/>
      <c r="F143" s="162"/>
      <c r="G143" s="162"/>
    </row>
    <row r="144" spans="1:7" x14ac:dyDescent="0.2">
      <c r="A144" s="162"/>
      <c r="B144" s="162"/>
      <c r="C144" s="162"/>
      <c r="D144" s="162"/>
      <c r="E144" s="169"/>
      <c r="F144" s="162"/>
      <c r="G144" s="162"/>
    </row>
    <row r="145" spans="1:7" x14ac:dyDescent="0.2">
      <c r="A145" s="162"/>
      <c r="B145" s="162"/>
      <c r="C145" s="162"/>
      <c r="D145" s="162"/>
      <c r="E145" s="169"/>
      <c r="F145" s="162"/>
      <c r="G145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Drymat</dc:creator>
  <cp:lastModifiedBy>Vraný Petr</cp:lastModifiedBy>
  <dcterms:created xsi:type="dcterms:W3CDTF">2018-04-03T07:16:54Z</dcterms:created>
  <dcterms:modified xsi:type="dcterms:W3CDTF">2018-09-30T19:53:09Z</dcterms:modified>
</cp:coreProperties>
</file>